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立项统计表 (2)" sheetId="1" r:id="rId1"/>
  </sheets>
  <definedNames>
    <definedName name="_xlnm.Print_Area" localSheetId="0">'立项统计表 (2)'!$A$1:$O$317</definedName>
    <definedName name="_xlnm.Print_Titles" localSheetId="0">'立项统计表 (2)'!$4:$6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<sst xmlns="http://schemas.openxmlformats.org/spreadsheetml/2006/main" count="1616" uniqueCount="889">
  <si>
    <t>2025年度一事一议财政奖补第一批拟立项项目明细表</t>
  </si>
  <si>
    <t xml:space="preserve">  </t>
  </si>
  <si>
    <t>填报单位（公章）：赣榆区农业农村局  赣榆区财政局</t>
  </si>
  <si>
    <t>时间：2025年3 月 28  日</t>
  </si>
  <si>
    <t>单位：米、元</t>
  </si>
  <si>
    <t>村名</t>
  </si>
  <si>
    <t>项目名称</t>
  </si>
  <si>
    <t>项目类别</t>
  </si>
  <si>
    <t>工程规格</t>
  </si>
  <si>
    <t>项目位置</t>
  </si>
  <si>
    <t>拟投入合计</t>
  </si>
  <si>
    <t>拟投入一事一议筹资</t>
  </si>
  <si>
    <t>拟奖补财政资金</t>
  </si>
  <si>
    <t>村集体资金</t>
  </si>
  <si>
    <t>社会捐助资金</t>
  </si>
  <si>
    <t>备注</t>
  </si>
  <si>
    <t>经度</t>
  </si>
  <si>
    <t>纬度</t>
  </si>
  <si>
    <t>合计</t>
  </si>
  <si>
    <t>省级资金</t>
  </si>
  <si>
    <t>县级资金</t>
  </si>
  <si>
    <t>赣榆区</t>
  </si>
  <si>
    <t>赣马镇</t>
  </si>
  <si>
    <t>马厂</t>
  </si>
  <si>
    <t>水泥路</t>
  </si>
  <si>
    <t>道路</t>
  </si>
  <si>
    <t>280*5.8*0.18</t>
  </si>
  <si>
    <t>北至王绿起、南至杨泗军</t>
  </si>
  <si>
    <t>119.0935E</t>
  </si>
  <si>
    <t>34.8807N</t>
  </si>
  <si>
    <t>北至童英永、南至殷成军</t>
  </si>
  <si>
    <t>119.0889E</t>
  </si>
  <si>
    <t>34.8813N</t>
  </si>
  <si>
    <t>北至童良仓、南至桑爱军</t>
  </si>
  <si>
    <t>119.0890E</t>
  </si>
  <si>
    <t>140*5.2*0.18</t>
  </si>
  <si>
    <t>北至李家民、南至桑节礼</t>
  </si>
  <si>
    <t>128*5.8*0.18</t>
  </si>
  <si>
    <t>南至李家军、北至张仁斌</t>
  </si>
  <si>
    <t>144*5.8*0.18</t>
  </si>
  <si>
    <t>南至51号.53号焦永兴、北至44号</t>
  </si>
  <si>
    <t>115*6.5*0.18</t>
  </si>
  <si>
    <t>南至52号、北至58号吴聚叶</t>
  </si>
  <si>
    <t>116*5.8*0.18</t>
  </si>
  <si>
    <t>南至童良勇、北至闫振通</t>
  </si>
  <si>
    <t>100*5.8*0.18</t>
  </si>
  <si>
    <t>南至童良团、北至童良民</t>
  </si>
  <si>
    <t>65*5.8*0.18</t>
  </si>
  <si>
    <t>南至童英民、北至焦立民</t>
  </si>
  <si>
    <t>南至童良明、北至李凤玉</t>
  </si>
  <si>
    <t>100*4.5*0.18</t>
  </si>
  <si>
    <t>南至童良习、北至张广东</t>
  </si>
  <si>
    <t>230*6*0.18</t>
  </si>
  <si>
    <t>北至土庙、中至李杰、南至王忠起</t>
  </si>
  <si>
    <t>80*6.9*0.18</t>
  </si>
  <si>
    <t>北至祁德强、南至李大任</t>
  </si>
  <si>
    <t>130*5.8*0.18</t>
  </si>
  <si>
    <t>南至徐艳、北至王为涛</t>
  </si>
  <si>
    <t>120*5.8*0.18</t>
  </si>
  <si>
    <t>南至王维山、北至万延友</t>
  </si>
  <si>
    <t>112*5.8*0.18</t>
  </si>
  <si>
    <t>南至刘强、北至殷成河</t>
  </si>
  <si>
    <t>南至程万举、北至程新兵</t>
  </si>
  <si>
    <t>119.0923E</t>
  </si>
  <si>
    <t>34.8780N</t>
  </si>
  <si>
    <t>115* 7.5 *0.18</t>
  </si>
  <si>
    <t>南至张善功、北至殷意古</t>
  </si>
  <si>
    <t>小计</t>
  </si>
  <si>
    <t>海头镇</t>
  </si>
  <si>
    <t>城西村高村</t>
  </si>
  <si>
    <t>219*3*0.15</t>
  </si>
  <si>
    <t>李庆茂至宋世法南北街</t>
  </si>
  <si>
    <t>119°14’53"</t>
  </si>
  <si>
    <t>34°98’49"</t>
  </si>
  <si>
    <t>高村</t>
  </si>
  <si>
    <t>182*3*0.15</t>
  </si>
  <si>
    <t>陈学仁至吕继录东西街</t>
  </si>
  <si>
    <t>119°14’83"</t>
  </si>
  <si>
    <t>34°98’40"</t>
  </si>
  <si>
    <t>陈学达至程万录东西街</t>
  </si>
  <si>
    <t>119°14’34"</t>
  </si>
  <si>
    <t>34°98’88"</t>
  </si>
  <si>
    <t>陈学仲至宋继任东西街</t>
  </si>
  <si>
    <t>119°14’95"</t>
  </si>
  <si>
    <t>34°98’85"</t>
  </si>
  <si>
    <t>陈兵至张宜娥东西街</t>
  </si>
  <si>
    <t>34°98’43"</t>
  </si>
  <si>
    <t>209*3*0.15</t>
  </si>
  <si>
    <t>陈申暖至吕修强东西街</t>
  </si>
  <si>
    <t>119°14’84"</t>
  </si>
  <si>
    <t>城西村吕村</t>
  </si>
  <si>
    <t>234.4*3*0.15</t>
  </si>
  <si>
    <t>周文兵至吕继双东西街</t>
  </si>
  <si>
    <t>119°13’92"</t>
  </si>
  <si>
    <t>34°98’36"</t>
  </si>
  <si>
    <t>吕村</t>
  </si>
  <si>
    <t>吕修山至周家法东西街</t>
  </si>
  <si>
    <t>119°13’93"</t>
  </si>
  <si>
    <t>34°98’39"</t>
  </si>
  <si>
    <t>吕继鹏至吕继文东西街</t>
  </si>
  <si>
    <t>119°13’94"</t>
  </si>
  <si>
    <t>34°98’41"</t>
  </si>
  <si>
    <t>吕从敏至吕继忠东西街</t>
  </si>
  <si>
    <t>119°14’38"</t>
  </si>
  <si>
    <t>34°98’44"</t>
  </si>
  <si>
    <t>吕从义至吕继山东西街</t>
  </si>
  <si>
    <t>34°98’47"</t>
  </si>
  <si>
    <t>龙河村</t>
  </si>
  <si>
    <t>338*6*0.18</t>
  </si>
  <si>
    <t>王善友至相福春南北街</t>
  </si>
  <si>
    <t>小站</t>
  </si>
  <si>
    <t>113*6*0.18</t>
  </si>
  <si>
    <t>王行强至董自军东西街</t>
  </si>
  <si>
    <t>黑林镇</t>
  </si>
  <si>
    <t>大赤涧村</t>
  </si>
  <si>
    <t>一村村庄门前巷子</t>
  </si>
  <si>
    <t>路</t>
  </si>
  <si>
    <t>646*3.5*0.15</t>
  </si>
  <si>
    <t>顾胜光至何学立门前东西巷</t>
  </si>
  <si>
    <t>顾小光至何学钦门前东西巷</t>
  </si>
  <si>
    <t>顾明光至谢宏中门前东西巷</t>
  </si>
  <si>
    <t>619.5*3.5*0.15</t>
  </si>
  <si>
    <t>张善华至何学宝门前东西巷</t>
  </si>
  <si>
    <t>墩尚镇</t>
  </si>
  <si>
    <t>新生村</t>
  </si>
  <si>
    <t>196*4*0.15</t>
  </si>
  <si>
    <t>孟庆明--乔延坤</t>
  </si>
  <si>
    <t>109*3*0.15</t>
  </si>
  <si>
    <t>董入宝--乔宗顿</t>
  </si>
  <si>
    <t>119.035889</t>
  </si>
  <si>
    <t>160*3*0.15</t>
  </si>
  <si>
    <t>王相海--乔超</t>
  </si>
  <si>
    <t>34.706905</t>
  </si>
  <si>
    <t>60*3*0.15</t>
  </si>
  <si>
    <t>韩超--寇建婷</t>
  </si>
  <si>
    <t>120*3*0.15</t>
  </si>
  <si>
    <t>张伟--陈善达</t>
  </si>
  <si>
    <t>208*3*0.15</t>
  </si>
  <si>
    <t>姜安利--张连义</t>
  </si>
  <si>
    <t>48*6*0.15</t>
  </si>
  <si>
    <t>朱墩华--孟庆和</t>
  </si>
  <si>
    <t>56*3.5*0.15</t>
  </si>
  <si>
    <t>张仁亮--魏本佃</t>
  </si>
  <si>
    <t>科园村</t>
  </si>
  <si>
    <t>183*3*0.18</t>
  </si>
  <si>
    <t>胡尊彩-柏干友</t>
  </si>
  <si>
    <t>119.0254</t>
  </si>
  <si>
    <t>34.4419</t>
  </si>
  <si>
    <t>186*3*0.18</t>
  </si>
  <si>
    <t>王修宝-柏达支</t>
  </si>
  <si>
    <t>119.0253</t>
  </si>
  <si>
    <t>34.4415</t>
  </si>
  <si>
    <t>王红杰-苗运钦</t>
  </si>
  <si>
    <t>34.4412</t>
  </si>
  <si>
    <t>165*3*0.18</t>
  </si>
  <si>
    <t>赵永森-张花昌</t>
  </si>
  <si>
    <t>34.4411</t>
  </si>
  <si>
    <t>赵安全-段树田</t>
  </si>
  <si>
    <t>34.4410</t>
  </si>
  <si>
    <t>南街村</t>
  </si>
  <si>
    <t>207*3*0.15</t>
  </si>
  <si>
    <t>乔宗友-王聿荣</t>
  </si>
  <si>
    <t>119.039167</t>
  </si>
  <si>
    <t>34.706239</t>
  </si>
  <si>
    <t>孙化青-时宗耿</t>
  </si>
  <si>
    <t>119.039744</t>
  </si>
  <si>
    <t>34.706181</t>
  </si>
  <si>
    <t>97*3*0.15</t>
  </si>
  <si>
    <t>殷古祥-凃德标</t>
  </si>
  <si>
    <t>119.039316</t>
  </si>
  <si>
    <t>34.706217</t>
  </si>
  <si>
    <t>101*3*0.15</t>
  </si>
  <si>
    <t>殷古华-乔延君</t>
  </si>
  <si>
    <t>119.089815</t>
  </si>
  <si>
    <t>34.706269</t>
  </si>
  <si>
    <t>240*3*0.15</t>
  </si>
  <si>
    <t>乔宗明-苗运岭</t>
  </si>
  <si>
    <t>119.043887</t>
  </si>
  <si>
    <t>34.704585</t>
  </si>
  <si>
    <t>乔乃方-赵岩</t>
  </si>
  <si>
    <t>河口村</t>
  </si>
  <si>
    <t>126*3*0.15</t>
  </si>
  <si>
    <t>王兵--万延华</t>
  </si>
  <si>
    <t>朱传明--朱家岗</t>
  </si>
  <si>
    <t>朱贵明--朱传法</t>
  </si>
  <si>
    <t>211*3*0.15</t>
  </si>
  <si>
    <t>王迎起--朱小等</t>
  </si>
  <si>
    <t>166*3*0.15</t>
  </si>
  <si>
    <t>王思军--朱传亮</t>
  </si>
  <si>
    <t>姜永太--张士亮</t>
  </si>
  <si>
    <t>李家杰--姜乐顺</t>
  </si>
  <si>
    <t>张连鹏--赵士亮</t>
  </si>
  <si>
    <t>85*3*0.15</t>
  </si>
  <si>
    <t>王统勤--万延华</t>
  </si>
  <si>
    <t>76*4*0.15</t>
  </si>
  <si>
    <t>陆振华--朱排柱</t>
  </si>
  <si>
    <t>96*3*0.15</t>
  </si>
  <si>
    <t>朱义朋--张士光</t>
  </si>
  <si>
    <t>98*3*0.15</t>
  </si>
  <si>
    <t>尚超--秦泗亮</t>
  </si>
  <si>
    <t>秦护林--秦玉军</t>
  </si>
  <si>
    <t>93*3*0.15</t>
  </si>
  <si>
    <t>徐靖--尚庆山</t>
  </si>
  <si>
    <t>105*3*0.15</t>
  </si>
  <si>
    <t>曾宪真--李家芝</t>
  </si>
  <si>
    <t>115*3*0.15</t>
  </si>
  <si>
    <t>李国连--朱传友</t>
  </si>
  <si>
    <t>于申强--王从贵</t>
  </si>
  <si>
    <t>李大乐--朱立宝</t>
  </si>
  <si>
    <t>107*3*0.15</t>
  </si>
  <si>
    <t>夏振聪--夏振宽</t>
  </si>
  <si>
    <t>155*3*0.15</t>
  </si>
  <si>
    <t>陆振通--王新起</t>
  </si>
  <si>
    <t>朱家岗--朱士运</t>
  </si>
  <si>
    <t>曾宪玉--朱家兴</t>
  </si>
  <si>
    <t>厉庄镇</t>
  </si>
  <si>
    <t>岭南村</t>
  </si>
  <si>
    <t>386m*3.5m*0.15</t>
  </si>
  <si>
    <t>王宝军家屋西南北路</t>
  </si>
  <si>
    <t>119.001134°E</t>
  </si>
  <si>
    <t>34.958526°N</t>
  </si>
  <si>
    <t>67m*4m*0.15</t>
  </si>
  <si>
    <t>朱伟新家门前东西路</t>
  </si>
  <si>
    <t>119.001696°E</t>
  </si>
  <si>
    <t>34.956717°N</t>
  </si>
  <si>
    <t>66m*4m*0.15</t>
  </si>
  <si>
    <t>朱新亮家门前东西路</t>
  </si>
  <si>
    <t>119.002003°E</t>
  </si>
  <si>
    <t>34.957807°N</t>
  </si>
  <si>
    <t>155m*4m*0.15</t>
  </si>
  <si>
    <t>董红兰家门前东西路</t>
  </si>
  <si>
    <t>119.002479°E</t>
  </si>
  <si>
    <t>34.955041°N</t>
  </si>
  <si>
    <t>山涧村</t>
  </si>
  <si>
    <t>134m*3.5m*0.15</t>
  </si>
  <si>
    <t>张克新家门前东西路</t>
  </si>
  <si>
    <t>119.014775°E</t>
  </si>
  <si>
    <t>34.981813°N</t>
  </si>
  <si>
    <t>140m*4m*0.15</t>
  </si>
  <si>
    <t>王发明家门前东西路</t>
  </si>
  <si>
    <t>119.013173°E</t>
  </si>
  <si>
    <t>34.981638°N</t>
  </si>
  <si>
    <t>279m*4m*0.15</t>
  </si>
  <si>
    <t>盛乃全家门前东西路</t>
  </si>
  <si>
    <t>119.014716°E</t>
  </si>
  <si>
    <t>34.982034°N</t>
  </si>
  <si>
    <t>138m*2m*0.15</t>
  </si>
  <si>
    <t>张克东家门前东西路</t>
  </si>
  <si>
    <t>119.014781°E</t>
  </si>
  <si>
    <t>34.982261°N</t>
  </si>
  <si>
    <t>104m*2.5m*0.15</t>
  </si>
  <si>
    <t>王启军家门前东西路</t>
  </si>
  <si>
    <t>119.013043°E</t>
  </si>
  <si>
    <t>34.982024°N</t>
  </si>
  <si>
    <t>136m*2.5m*0.15</t>
  </si>
  <si>
    <t>王发柏家屋后东西路</t>
  </si>
  <si>
    <t>119.013421°E</t>
  </si>
  <si>
    <t>34.982398°N</t>
  </si>
  <si>
    <t>45m*2m*0.15</t>
  </si>
  <si>
    <t>陈学兵家门前东西路</t>
  </si>
  <si>
    <t>119.011756°E</t>
  </si>
  <si>
    <t>34.982319°N</t>
  </si>
  <si>
    <t>121m*2.5m*0.15</t>
  </si>
  <si>
    <t>万延方家门前东西路</t>
  </si>
  <si>
    <t>119.011811°E</t>
  </si>
  <si>
    <t>34.982468°N</t>
  </si>
  <si>
    <t>东陡岭村</t>
  </si>
  <si>
    <t>68m*3.5m*0.15</t>
  </si>
  <si>
    <t>韩宝部家屋东南北路</t>
  </si>
  <si>
    <t>119.002159°E</t>
  </si>
  <si>
    <t>35.031324°N</t>
  </si>
  <si>
    <t>186m*3.5m*0.15</t>
  </si>
  <si>
    <t>李强家屋东南北路</t>
  </si>
  <si>
    <t>119.001431°E</t>
  </si>
  <si>
    <t>35.032412°N</t>
  </si>
  <si>
    <t>265m*3.5m*0.15</t>
  </si>
  <si>
    <t>李世利家屋东南北路</t>
  </si>
  <si>
    <t>119.000082°E</t>
  </si>
  <si>
    <t>35.033614°N</t>
  </si>
  <si>
    <t>114m*3.5m*0.15</t>
  </si>
  <si>
    <t>李昌红家屋东南北路</t>
  </si>
  <si>
    <t>118.999439°E</t>
  </si>
  <si>
    <t>35.033628°N</t>
  </si>
  <si>
    <t>267m*3.5m*0.15</t>
  </si>
  <si>
    <t>韩高善家屋东南北路</t>
  </si>
  <si>
    <t>118.998836°E</t>
  </si>
  <si>
    <t>35.033564°N</t>
  </si>
  <si>
    <t>53m*3.5m*0.15</t>
  </si>
  <si>
    <t>李宗锋家屋东南北路</t>
  </si>
  <si>
    <t>118.997479°E</t>
  </si>
  <si>
    <t>35.033466°N</t>
  </si>
  <si>
    <t>72m*3.5m*0.15</t>
  </si>
  <si>
    <t>韩宝高家屋东南北路</t>
  </si>
  <si>
    <t>35.033468°N</t>
  </si>
  <si>
    <t xml:space="preserve"> </t>
  </si>
  <si>
    <t>城头镇</t>
  </si>
  <si>
    <t>翠竹村</t>
  </si>
  <si>
    <t>435*4*0.15</t>
  </si>
  <si>
    <t>南头王支沛至徐练昌屋西南北街道</t>
  </si>
  <si>
    <t>86.5*4*0.15</t>
  </si>
  <si>
    <t>南头徐发昌至徐进利屋东南北街道</t>
  </si>
  <si>
    <t>大黄墩村</t>
  </si>
  <si>
    <t>570*3.5*0.15</t>
  </si>
  <si>
    <t>北头王善进至张振连屋东南北街道</t>
  </si>
  <si>
    <t>新河村</t>
  </si>
  <si>
    <t>308.6*3*0.15</t>
  </si>
  <si>
    <t>北头孙传怀至张振连屋东南北街道</t>
  </si>
  <si>
    <t>323.8*3*0.15</t>
  </si>
  <si>
    <t>北头孙传明至张定林屋东南北街道</t>
  </si>
  <si>
    <t>305.9*3*0.15</t>
  </si>
  <si>
    <t>北头董淑运至张伟屋东南北街道</t>
  </si>
  <si>
    <t>280.3*3*0.15</t>
  </si>
  <si>
    <t>北头张朝安至董洪军屋东南北街道</t>
  </si>
  <si>
    <t>328.5*3*0.15</t>
  </si>
  <si>
    <t>北头孙成华至朱孔波屋东南北街道</t>
  </si>
  <si>
    <t>118.962600</t>
  </si>
  <si>
    <t>34.816233</t>
  </si>
  <si>
    <t>306.5*3*0.15</t>
  </si>
  <si>
    <t>北头孙传华至孙成乾屋西南北街道</t>
  </si>
  <si>
    <t>118.961541</t>
  </si>
  <si>
    <t>34.816415</t>
  </si>
  <si>
    <t>仙墩村</t>
  </si>
  <si>
    <t>218*3.5*0.15</t>
  </si>
  <si>
    <t>南头徐大兵至王经米屋西南北街道</t>
  </si>
  <si>
    <t>347.5*3.5*0.15</t>
  </si>
  <si>
    <t>南头王经春至李秀珍屋东南北街道</t>
  </si>
  <si>
    <t>213*3*0.15</t>
  </si>
  <si>
    <t>西头高传法至徐才昌屋后东西街道</t>
  </si>
  <si>
    <t>班庄镇</t>
  </si>
  <si>
    <t>新集村</t>
  </si>
  <si>
    <t>150*1.7*0.18</t>
  </si>
  <si>
    <t>东大桥至张从利宅前大路北侧</t>
  </si>
  <si>
    <t>118º82′40.04″</t>
  </si>
  <si>
    <t>34º88′28.39″</t>
  </si>
  <si>
    <t>400*2*0.18</t>
  </si>
  <si>
    <t>张从利至刘长龙宅前路两侧</t>
  </si>
  <si>
    <t>118º82′37.72″</t>
  </si>
  <si>
    <t>34º88′28.86″</t>
  </si>
  <si>
    <t>965*1*0.18</t>
  </si>
  <si>
    <t>王晓亮宅前至高架桥路两侧</t>
  </si>
  <si>
    <t>118º81′94.97″</t>
  </si>
  <si>
    <t>34º88′36.07″</t>
  </si>
  <si>
    <t>510+455</t>
  </si>
  <si>
    <t>34*3*0.18</t>
  </si>
  <si>
    <t>王贵朝超市东往南路段</t>
  </si>
  <si>
    <t>118º81′50.77″</t>
  </si>
  <si>
    <t>34º88′49.01″</t>
  </si>
  <si>
    <t>814*2*0.18</t>
  </si>
  <si>
    <t>张凤好至宋振聪宅东大路两侧</t>
  </si>
  <si>
    <t>118º81′95.80″</t>
  </si>
  <si>
    <t>34º88′46.64″</t>
  </si>
  <si>
    <t>三清阁</t>
  </si>
  <si>
    <t>370*3*0.15</t>
  </si>
  <si>
    <t>刘永强至刘广珍宅西南北街</t>
  </si>
  <si>
    <t>118º87′18.50″</t>
  </si>
  <si>
    <t>34º87′34.92″</t>
  </si>
  <si>
    <t>刘传旭至黄业金宅西南北街</t>
  </si>
  <si>
    <t>118º87′22.36″</t>
  </si>
  <si>
    <t>34º87′35.35″</t>
  </si>
  <si>
    <t>300*3*0.15</t>
  </si>
  <si>
    <t>刘恒高至商佃云宅东南北街</t>
  </si>
  <si>
    <t>118º86′95.99″</t>
  </si>
  <si>
    <t>34º87′36.35″</t>
  </si>
  <si>
    <t>150*3*0.15</t>
  </si>
  <si>
    <t>刘广伦刘恒金宅西南北街</t>
  </si>
  <si>
    <t>118º86′90.75″</t>
  </si>
  <si>
    <t>34º87′25.84″</t>
  </si>
  <si>
    <t>窦洪爽村</t>
  </si>
  <si>
    <t>291x4x0.18</t>
  </si>
  <si>
    <t>窦泗超宅前东西路</t>
  </si>
  <si>
    <t>118º85′50.48″</t>
  </si>
  <si>
    <t>34º90′14.49″</t>
  </si>
  <si>
    <t>309x4x0.18</t>
  </si>
  <si>
    <t>郑家俭宅西南北路</t>
  </si>
  <si>
    <t>118º85′20.74″</t>
  </si>
  <si>
    <t>34º90′38.31″</t>
  </si>
  <si>
    <t>前闫村</t>
  </si>
  <si>
    <t>112*3.5*0.18</t>
  </si>
  <si>
    <t>于海龙至于善光宅西南北街</t>
  </si>
  <si>
    <t>118º86′34.14″</t>
  </si>
  <si>
    <t>34º85′93.10″</t>
  </si>
  <si>
    <t>于吉庆至于善贵宅西南北街</t>
  </si>
  <si>
    <t>118º86′40.06″</t>
  </si>
  <si>
    <t>34º85′92.82″</t>
  </si>
  <si>
    <t>于维利至李华亮宅西南北街</t>
  </si>
  <si>
    <t>118º86′60.87″</t>
  </si>
  <si>
    <t>34º85′92.02″</t>
  </si>
  <si>
    <t>112*4*0.18</t>
  </si>
  <si>
    <t>于向京至于玉友宅西南北街</t>
  </si>
  <si>
    <t>118º86′26.45″</t>
  </si>
  <si>
    <t>34º85′93.46″</t>
  </si>
  <si>
    <t>石桥镇</t>
  </si>
  <si>
    <t>杨家洼村</t>
  </si>
  <si>
    <t>310*3.5*0.18</t>
  </si>
  <si>
    <t>北至王丽南至祝新建</t>
  </si>
  <si>
    <t>360*3*0.18</t>
  </si>
  <si>
    <t>北至祝明奉南至房之连</t>
  </si>
  <si>
    <t>420*6*0.18</t>
  </si>
  <si>
    <t>东至赵述叶西至瞿世强</t>
  </si>
  <si>
    <t>潮河口村</t>
  </si>
  <si>
    <t>69*3*0.15</t>
  </si>
  <si>
    <t>东至：冯介善 西至：黄顺先</t>
  </si>
  <si>
    <t>28.5*3*0.15</t>
  </si>
  <si>
    <t>东至：盛宇 西至：张延利</t>
  </si>
  <si>
    <t>35.008620</t>
  </si>
  <si>
    <t>东至：盛钊章 西至：盛立粉</t>
  </si>
  <si>
    <t>28*3*0.15</t>
  </si>
  <si>
    <t>东至：盛立奖 西至：盛立仁</t>
  </si>
  <si>
    <t>东至：盛小兵 西至：盛立治</t>
  </si>
  <si>
    <t>53*3*0.15</t>
  </si>
  <si>
    <t>东至：盛积乾 西至：冯金生</t>
  </si>
  <si>
    <t>东至：盛贺厚 西至：盛健</t>
  </si>
  <si>
    <t>119.179070</t>
  </si>
  <si>
    <t>81*3*0.15</t>
  </si>
  <si>
    <t>东至：盛立新 西至：盛立茂</t>
  </si>
  <si>
    <t>东至：盛石兴 西至：盛照兴</t>
  </si>
  <si>
    <t>66*3*0.15</t>
  </si>
  <si>
    <t>东至：盛立红 西至：冯志亮</t>
  </si>
  <si>
    <t>119.178282</t>
  </si>
  <si>
    <t>35.007768</t>
  </si>
  <si>
    <t>东至：盛密厚 西至：盛立任</t>
  </si>
  <si>
    <t>119.179001</t>
  </si>
  <si>
    <t>35.007723</t>
  </si>
  <si>
    <t>63*3*0.15</t>
  </si>
  <si>
    <t>东至：盛朋后 西至：李秀英</t>
  </si>
  <si>
    <t>119.178230</t>
  </si>
  <si>
    <t>35.007564</t>
  </si>
  <si>
    <t>东至：尚修英  西至：盛知兴</t>
  </si>
  <si>
    <t>119.178973</t>
  </si>
  <si>
    <t>35.007479</t>
  </si>
  <si>
    <t>东至：盛配兴  西至：盛江兴</t>
  </si>
  <si>
    <t>119.178176</t>
  </si>
  <si>
    <t>35.007322</t>
  </si>
  <si>
    <t>东至：姜淑平  西至：盛卫东</t>
  </si>
  <si>
    <t>119.178892</t>
  </si>
  <si>
    <t>35.007234</t>
  </si>
  <si>
    <t>东至：盛涛  西至：盛立鲁</t>
  </si>
  <si>
    <t>119.178144</t>
  </si>
  <si>
    <t>35.007085</t>
  </si>
  <si>
    <t>东至：盛积兵  西至：盛龙兴</t>
  </si>
  <si>
    <t>119.178903</t>
  </si>
  <si>
    <t>35.007028</t>
  </si>
  <si>
    <t>城西镇</t>
  </si>
  <si>
    <t>曲坊</t>
  </si>
  <si>
    <t>修水泥路</t>
  </si>
  <si>
    <t>村内道路</t>
  </si>
  <si>
    <t>231*3*0.15</t>
  </si>
  <si>
    <t>李传德至孙传坤东西巷</t>
  </si>
  <si>
    <t>119°02’26"</t>
  </si>
  <si>
    <t>34°51’23"</t>
  </si>
  <si>
    <t>西曲坊</t>
  </si>
  <si>
    <t>孙传坤至孙兴才南北巷</t>
  </si>
  <si>
    <t>119°02’35"</t>
  </si>
  <si>
    <t>191*3*0.15</t>
  </si>
  <si>
    <t>王大记至李传棣东西巷</t>
  </si>
  <si>
    <r>
      <rPr>
        <sz val="10"/>
        <color rgb="FF000000"/>
        <rFont val="宋体"/>
        <charset val="134"/>
      </rPr>
      <t>119°02’27</t>
    </r>
    <r>
      <rPr>
        <sz val="10"/>
        <color indexed="8"/>
        <rFont val="宋体"/>
        <charset val="134"/>
      </rPr>
      <t>"</t>
    </r>
  </si>
  <si>
    <r>
      <rPr>
        <sz val="10"/>
        <color rgb="FF000000"/>
        <rFont val="宋体"/>
        <charset val="134"/>
      </rPr>
      <t>34°51’17</t>
    </r>
    <r>
      <rPr>
        <sz val="10"/>
        <color indexed="8"/>
        <rFont val="宋体"/>
        <charset val="134"/>
      </rPr>
      <t>"</t>
    </r>
  </si>
  <si>
    <t>86*3*0.15</t>
  </si>
  <si>
    <t>李壮至王大合南北巷</t>
  </si>
  <si>
    <r>
      <rPr>
        <sz val="10"/>
        <color rgb="FF000000"/>
        <rFont val="宋体"/>
        <charset val="134"/>
      </rPr>
      <t>119°02’28</t>
    </r>
    <r>
      <rPr>
        <sz val="10"/>
        <color indexed="8"/>
        <rFont val="宋体"/>
        <charset val="134"/>
      </rPr>
      <t>"</t>
    </r>
  </si>
  <si>
    <r>
      <rPr>
        <sz val="10"/>
        <color rgb="FF000000"/>
        <rFont val="宋体"/>
        <charset val="134"/>
      </rPr>
      <t>34°51’23</t>
    </r>
    <r>
      <rPr>
        <sz val="10"/>
        <color indexed="8"/>
        <rFont val="宋体"/>
        <charset val="134"/>
      </rPr>
      <t>"</t>
    </r>
  </si>
  <si>
    <t>20*3*0.15</t>
  </si>
  <si>
    <t>李强至李庆福南北巷</t>
  </si>
  <si>
    <r>
      <rPr>
        <sz val="10"/>
        <color rgb="FF000000"/>
        <rFont val="宋体"/>
        <charset val="134"/>
      </rPr>
      <t>119°04’14</t>
    </r>
    <r>
      <rPr>
        <sz val="10"/>
        <color indexed="8"/>
        <rFont val="宋体"/>
        <charset val="134"/>
      </rPr>
      <t>"</t>
    </r>
  </si>
  <si>
    <r>
      <rPr>
        <sz val="10"/>
        <color rgb="FF000000"/>
        <rFont val="宋体"/>
        <charset val="134"/>
      </rPr>
      <t>34°85’66</t>
    </r>
    <r>
      <rPr>
        <sz val="10"/>
        <color indexed="8"/>
        <rFont val="宋体"/>
        <charset val="134"/>
      </rPr>
      <t>"</t>
    </r>
  </si>
  <si>
    <t>高庄</t>
  </si>
  <si>
    <t>213*4*0.15</t>
  </si>
  <si>
    <t>张克智至施会法南北巷</t>
  </si>
  <si>
    <t>118°99′65″</t>
  </si>
  <si>
    <t>34°81′96″</t>
  </si>
  <si>
    <t>大高</t>
  </si>
  <si>
    <t>127*4*0.15</t>
  </si>
  <si>
    <t>王世才至袁堂波东西路</t>
  </si>
  <si>
    <t>119°00′04″</t>
  </si>
  <si>
    <t>34°81′84″</t>
  </si>
  <si>
    <t>166*3.5*0.15</t>
  </si>
  <si>
    <t>张善全至杨红涛东西巷</t>
  </si>
  <si>
    <t>118°99′78″</t>
  </si>
  <si>
    <r>
      <rPr>
        <sz val="10"/>
        <rFont val="宋体"/>
        <charset val="134"/>
      </rPr>
      <t>34°81′9</t>
    </r>
    <r>
      <rPr>
        <sz val="10"/>
        <rFont val="宋体"/>
        <charset val="134"/>
      </rPr>
      <t>3</t>
    </r>
    <r>
      <rPr>
        <sz val="10"/>
        <rFont val="宋体"/>
        <charset val="134"/>
      </rPr>
      <t>″</t>
    </r>
  </si>
  <si>
    <t>192*3.5*0.15</t>
  </si>
  <si>
    <t>闫家兴至陈勇东西巷</t>
  </si>
  <si>
    <r>
      <rPr>
        <sz val="10"/>
        <rFont val="宋体"/>
        <charset val="134"/>
      </rPr>
      <t>34°81′9</t>
    </r>
    <r>
      <rPr>
        <sz val="10"/>
        <rFont val="宋体"/>
        <charset val="134"/>
      </rPr>
      <t>1</t>
    </r>
    <r>
      <rPr>
        <sz val="10"/>
        <rFont val="宋体"/>
        <charset val="134"/>
      </rPr>
      <t>″</t>
    </r>
  </si>
  <si>
    <t>214*3.5*0.15</t>
  </si>
  <si>
    <t>陈世强至张克峰东西巷</t>
  </si>
  <si>
    <t>118°99′56″</t>
  </si>
  <si>
    <t>34°81′95″</t>
  </si>
  <si>
    <t>162*3.5*0.15</t>
  </si>
  <si>
    <t>施文至施会敏东西巷</t>
  </si>
  <si>
    <t>118°99′77″</t>
  </si>
  <si>
    <t>34°81′77″</t>
  </si>
  <si>
    <t>160*3.5*0.15</t>
  </si>
  <si>
    <t>张布会至徐长安东西巷</t>
  </si>
  <si>
    <t>34°81′85″</t>
  </si>
  <si>
    <t>166.5*3.5*0.15</t>
  </si>
  <si>
    <t>张善光至施会兴东西巷</t>
  </si>
  <si>
    <t>119°00′38″</t>
  </si>
  <si>
    <t>34°81′61″</t>
  </si>
  <si>
    <t>326*3*0.15</t>
  </si>
  <si>
    <t>马济元至马善桥南北巷</t>
  </si>
  <si>
    <r>
      <rPr>
        <sz val="10"/>
        <rFont val="宋体"/>
        <charset val="134"/>
      </rPr>
      <t>11</t>
    </r>
    <r>
      <rPr>
        <sz val="10"/>
        <rFont val="宋体"/>
        <charset val="134"/>
      </rPr>
      <t>8</t>
    </r>
    <r>
      <rPr>
        <sz val="10"/>
        <rFont val="宋体"/>
        <charset val="134"/>
      </rPr>
      <t>°</t>
    </r>
    <r>
      <rPr>
        <sz val="10"/>
        <rFont val="宋体"/>
        <charset val="134"/>
      </rPr>
      <t>99</t>
    </r>
    <r>
      <rPr>
        <sz val="10"/>
        <rFont val="宋体"/>
        <charset val="134"/>
      </rPr>
      <t>′3</t>
    </r>
    <r>
      <rPr>
        <sz val="10"/>
        <rFont val="宋体"/>
        <charset val="134"/>
      </rPr>
      <t>9</t>
    </r>
    <r>
      <rPr>
        <sz val="10"/>
        <rFont val="宋体"/>
        <charset val="134"/>
      </rPr>
      <t>″</t>
    </r>
  </si>
  <si>
    <r>
      <rPr>
        <sz val="10"/>
        <rFont val="宋体"/>
        <charset val="134"/>
      </rPr>
      <t>34°81′</t>
    </r>
    <r>
      <rPr>
        <sz val="10"/>
        <rFont val="宋体"/>
        <charset val="134"/>
      </rPr>
      <t>95</t>
    </r>
    <r>
      <rPr>
        <sz val="10"/>
        <rFont val="宋体"/>
        <charset val="134"/>
      </rPr>
      <t>″</t>
    </r>
  </si>
  <si>
    <t>二高</t>
  </si>
  <si>
    <t>岗尚</t>
  </si>
  <si>
    <r>
      <rPr>
        <sz val="10"/>
        <rFont val="宋体"/>
        <charset val="134"/>
      </rPr>
      <t>272</t>
    </r>
    <r>
      <rPr>
        <b/>
        <sz val="10"/>
        <rFont val="宋体"/>
        <charset val="134"/>
      </rPr>
      <t>*3*0.15</t>
    </r>
  </si>
  <si>
    <t>刘海静至陈学花南北巷</t>
  </si>
  <si>
    <t>119°02’22"</t>
  </si>
  <si>
    <t>34°85’66"</t>
  </si>
  <si>
    <t>岗西</t>
  </si>
  <si>
    <t>354*3*0.15</t>
  </si>
  <si>
    <t>王胜利至王经团南北巷</t>
  </si>
  <si>
    <t>119°02’69"</t>
  </si>
  <si>
    <t>34°85’55"</t>
  </si>
  <si>
    <t>岗东</t>
  </si>
  <si>
    <t>沙河镇</t>
  </si>
  <si>
    <t>新庄村</t>
  </si>
  <si>
    <t>363*4.3*0.18</t>
  </si>
  <si>
    <t>尹加亮-朱孔震</t>
  </si>
  <si>
    <t>118°58′32.42"</t>
  </si>
  <si>
    <t>34°43′39.22"</t>
  </si>
  <si>
    <t>老庄</t>
  </si>
  <si>
    <t>253*3*0.16</t>
  </si>
  <si>
    <t>梁乃超-梁乃清</t>
  </si>
  <si>
    <t>118°58′14.29″</t>
  </si>
  <si>
    <t>34°43′58.94"</t>
  </si>
  <si>
    <t>旧庄</t>
  </si>
  <si>
    <t>225*3*0.16</t>
  </si>
  <si>
    <t>梁廷支-梁廷忠</t>
  </si>
  <si>
    <t>118°58′12.48″</t>
  </si>
  <si>
    <t>34°43′58.65"</t>
  </si>
  <si>
    <t>221*3*0.16</t>
  </si>
  <si>
    <t>顾介习-梁道志</t>
  </si>
  <si>
    <t>118°58′11.43″</t>
  </si>
  <si>
    <t>34°43′58.64"</t>
  </si>
  <si>
    <t>281*3*0.16</t>
  </si>
  <si>
    <t>颜景志-钱作轮</t>
  </si>
  <si>
    <t>118°58′24.07″</t>
  </si>
  <si>
    <t>34°43′59.79"</t>
  </si>
  <si>
    <t>殷庄村</t>
  </si>
  <si>
    <t>180*4*0.16</t>
  </si>
  <si>
    <t>村卫生室往东至二组</t>
  </si>
  <si>
    <t>119°0′27″</t>
  </si>
  <si>
    <t>34°47′10″</t>
  </si>
  <si>
    <t>300*3*0.16</t>
  </si>
  <si>
    <t>徐继娥斜对面往北</t>
  </si>
  <si>
    <t>119°0′15″</t>
  </si>
  <si>
    <t>34°47′3″</t>
  </si>
  <si>
    <t>78*6*0.18</t>
  </si>
  <si>
    <t>徐有刚门前下东</t>
  </si>
  <si>
    <t>119°0′34″</t>
  </si>
  <si>
    <t>34°47′9″</t>
  </si>
  <si>
    <t>440*3*0.16</t>
  </si>
  <si>
    <t>四队恩臣至彭中岭</t>
  </si>
  <si>
    <t>119°0′24″</t>
  </si>
  <si>
    <t>34°47′22″</t>
  </si>
  <si>
    <t>东盛</t>
  </si>
  <si>
    <t>259*2.9*0.18</t>
  </si>
  <si>
    <t xml:space="preserve">陆海洋-张学耿 </t>
  </si>
  <si>
    <t>119°02′17.51″</t>
  </si>
  <si>
    <t>34°47′11.41″</t>
  </si>
  <si>
    <t>陆庄</t>
  </si>
  <si>
    <t>263*2.9*0.18</t>
  </si>
  <si>
    <t>陆房华-陆文行</t>
  </si>
  <si>
    <t>119°02′18.50″</t>
  </si>
  <si>
    <t>262*2.9*0.18</t>
  </si>
  <si>
    <t>欧世彩-陆宜发</t>
  </si>
  <si>
    <t>119°02′21.09″</t>
  </si>
  <si>
    <t>34°47′11.33″</t>
  </si>
  <si>
    <t>264*2.9*0.18</t>
  </si>
  <si>
    <t>龙孝学-郑帮才</t>
  </si>
  <si>
    <t>119°02′22.05″</t>
  </si>
  <si>
    <t>34°47′11.28″</t>
  </si>
  <si>
    <t>和平村</t>
  </si>
  <si>
    <t>143*4*0.18</t>
  </si>
  <si>
    <t>村欧世安门前东西路</t>
  </si>
  <si>
    <t>119°017263</t>
  </si>
  <si>
    <t>34°765597</t>
  </si>
  <si>
    <t>欧口</t>
  </si>
  <si>
    <t>124*3*0.16</t>
  </si>
  <si>
    <t>村王长军家西南北路</t>
  </si>
  <si>
    <t>119°017255</t>
  </si>
  <si>
    <t>34°765566</t>
  </si>
  <si>
    <t>139*3*0.16</t>
  </si>
  <si>
    <t>村欧定武家东南北路</t>
  </si>
  <si>
    <t>119°019689</t>
  </si>
  <si>
    <t>34°765543</t>
  </si>
  <si>
    <t>123.5*3*0.16</t>
  </si>
  <si>
    <t>村欧家怀西南北路</t>
  </si>
  <si>
    <t>34°765486</t>
  </si>
  <si>
    <t>301*3*0.18</t>
  </si>
  <si>
    <t>李胜乔东</t>
  </si>
  <si>
    <t xml:space="preserve">  119°005239</t>
  </si>
  <si>
    <r>
      <rPr>
        <sz val="10"/>
        <rFont val="宋体"/>
        <charset val="134"/>
      </rPr>
      <t>34°</t>
    </r>
    <r>
      <rPr>
        <sz val="10"/>
        <rFont val="宋体"/>
        <charset val="134"/>
      </rPr>
      <t>766359</t>
    </r>
  </si>
  <si>
    <t>李圩</t>
  </si>
  <si>
    <t>260*3*0.18</t>
  </si>
  <si>
    <t>孙宝行东</t>
  </si>
  <si>
    <t>119°008330</t>
  </si>
  <si>
    <t>34°763358</t>
  </si>
  <si>
    <t>塔山镇</t>
  </si>
  <si>
    <t>刘岭行政村（毛庄自然村）</t>
  </si>
  <si>
    <t>92.6*4*0.15</t>
  </si>
  <si>
    <t>张玉学东西门前路</t>
  </si>
  <si>
    <t>119°04′26″</t>
  </si>
  <si>
    <t>34°93′28″</t>
  </si>
  <si>
    <t>114*4*0.15</t>
  </si>
  <si>
    <t>张锦华东西门前路</t>
  </si>
  <si>
    <t>34°93′26″</t>
  </si>
  <si>
    <t>136.8*4*0.15</t>
  </si>
  <si>
    <t>张树兰东西门前路</t>
  </si>
  <si>
    <t>34°93′23″</t>
  </si>
  <si>
    <t>143.3*4*0.15</t>
  </si>
  <si>
    <t>张相考东西门前路</t>
  </si>
  <si>
    <t>119°04′27″</t>
  </si>
  <si>
    <t>34°93′21″</t>
  </si>
  <si>
    <t>184.55*4*0.15</t>
  </si>
  <si>
    <t>张相前东西门前路</t>
  </si>
  <si>
    <t>34°93′18″</t>
  </si>
  <si>
    <t>113.3*4*0.15</t>
  </si>
  <si>
    <t>刘波东西门前路</t>
  </si>
  <si>
    <t>119°04′28″</t>
  </si>
  <si>
    <t>34°93′13″</t>
  </si>
  <si>
    <t>124.1*4*0.15</t>
  </si>
  <si>
    <t>王新山东西门前路</t>
  </si>
  <si>
    <t>34°93′10″</t>
  </si>
  <si>
    <t>130.9*4*0.15</t>
  </si>
  <si>
    <t>尚衍护东西门前路</t>
  </si>
  <si>
    <t>34°93′08″</t>
  </si>
  <si>
    <t>172.55*4*0.15</t>
  </si>
  <si>
    <t>尚庆涛东西门前路</t>
  </si>
  <si>
    <t>34°93′05″</t>
  </si>
  <si>
    <t>148.95*4*0.15</t>
  </si>
  <si>
    <t>倪秀秀东西门前路</t>
  </si>
  <si>
    <t>119°04′29″</t>
  </si>
  <si>
    <t>34°93′03″</t>
  </si>
  <si>
    <t>159.05*4*0.15</t>
  </si>
  <si>
    <t>刘永超东西门前路</t>
  </si>
  <si>
    <t>34°93′00″</t>
  </si>
  <si>
    <t>57.5*4*0.15</t>
  </si>
  <si>
    <t>卜连祥东西门前路</t>
  </si>
  <si>
    <t>119°04′30″</t>
  </si>
  <si>
    <t>34°92′97″</t>
  </si>
  <si>
    <t>197*5*0.15</t>
  </si>
  <si>
    <t>张永兰屋前到储满忠屋前</t>
  </si>
  <si>
    <t>119°02′91″</t>
  </si>
  <si>
    <t>34°93′51″</t>
  </si>
  <si>
    <t>48.3*5*0.15</t>
  </si>
  <si>
    <t>村部到储后福门前路</t>
  </si>
  <si>
    <t>119°03′04″</t>
  </si>
  <si>
    <t>34°93′48″</t>
  </si>
  <si>
    <t>161.9*5*0.15</t>
  </si>
  <si>
    <t>刘希利到刘成兵屋后路刘希干到储厚宝家屋后</t>
  </si>
  <si>
    <t>119°02′96″</t>
  </si>
  <si>
    <t>34°93′56″</t>
  </si>
  <si>
    <t>大莒城</t>
  </si>
  <si>
    <t>10.5*6*0.15</t>
  </si>
  <si>
    <t>刘传聚门前</t>
  </si>
  <si>
    <t>119°01′48″</t>
  </si>
  <si>
    <t>34°89′38″</t>
  </si>
  <si>
    <t>12.5*6*0.15</t>
  </si>
  <si>
    <t>樊云声门前</t>
  </si>
  <si>
    <t>119°01′67″</t>
  </si>
  <si>
    <t>23.5*6*0.15</t>
  </si>
  <si>
    <t>樊开声-樊语声门前</t>
  </si>
  <si>
    <t>119°01′71″</t>
  </si>
  <si>
    <t>34°89′42″</t>
  </si>
  <si>
    <t>樊位声-樊龙声门前</t>
  </si>
  <si>
    <t>34°81′35″</t>
  </si>
  <si>
    <t>樊东声门前</t>
  </si>
  <si>
    <t>119°01′78″</t>
  </si>
  <si>
    <t>34°89′29″</t>
  </si>
  <si>
    <t>樊春声-樊秋声门前</t>
  </si>
  <si>
    <t>樊绪声门前</t>
  </si>
  <si>
    <t>119°01′77″</t>
  </si>
  <si>
    <t>34°89′26″</t>
  </si>
  <si>
    <t>樊家明门前</t>
  </si>
  <si>
    <t>119°01′82″</t>
  </si>
  <si>
    <t>34°89′17″</t>
  </si>
  <si>
    <t>赵振忠门前</t>
  </si>
  <si>
    <t>119°01′89″</t>
  </si>
  <si>
    <t>34°89′13″</t>
  </si>
  <si>
    <t>35.5*6*0.15</t>
  </si>
  <si>
    <t>樊继善-樊世东门前</t>
  </si>
  <si>
    <t>119°01′76″</t>
  </si>
  <si>
    <t>34°89′08″</t>
  </si>
  <si>
    <t>樊继云门前</t>
  </si>
  <si>
    <t>119°01′70″</t>
  </si>
  <si>
    <t>34°89′14″</t>
  </si>
  <si>
    <t>任向阳门前</t>
  </si>
  <si>
    <t>119°01′65″</t>
  </si>
  <si>
    <t>34°89′15″</t>
  </si>
  <si>
    <t>樊继宽-樊继民门前</t>
  </si>
  <si>
    <t>34°89′35″</t>
  </si>
  <si>
    <t>樊军部-樊护声门前</t>
  </si>
  <si>
    <t>119°01′56″</t>
  </si>
  <si>
    <t>34°89′30″</t>
  </si>
  <si>
    <t>樊世明门前</t>
  </si>
  <si>
    <t>34°89′31″</t>
  </si>
  <si>
    <t>樊绿声门前</t>
  </si>
  <si>
    <t>119°01′75″</t>
  </si>
  <si>
    <t>34°89′12″</t>
  </si>
  <si>
    <t>12.5*6*0.16</t>
  </si>
  <si>
    <t>樊世宝门前</t>
  </si>
  <si>
    <t>119°01′80″</t>
  </si>
  <si>
    <t>34°89′09″</t>
  </si>
  <si>
    <t>樊合声门前</t>
  </si>
  <si>
    <t>23.5*6*0.16</t>
  </si>
  <si>
    <t>樊世亮-相恒玲门前</t>
  </si>
  <si>
    <t>青口镇</t>
  </si>
  <si>
    <t>大庄</t>
  </si>
  <si>
    <t>358*3.5*0.15</t>
  </si>
  <si>
    <t>董淑玉-宋继时</t>
  </si>
  <si>
    <t>119°3′41″</t>
  </si>
  <si>
    <t>34°48′0″</t>
  </si>
  <si>
    <t>388*3.5*0.15</t>
  </si>
  <si>
    <t>董作兵-董作光</t>
  </si>
  <si>
    <t>34°47′59″</t>
  </si>
  <si>
    <t>391*3.5*0.15</t>
  </si>
  <si>
    <t>董作兵-董淑学</t>
  </si>
  <si>
    <t>34°47′58″</t>
  </si>
  <si>
    <t>390*3.5*0.15</t>
  </si>
  <si>
    <t>董作富-董淑波</t>
  </si>
  <si>
    <t>34°47′57″</t>
  </si>
  <si>
    <t>董入通-董淑荣</t>
  </si>
  <si>
    <t>34°47′56″</t>
  </si>
  <si>
    <t>乔可磊-董自军</t>
  </si>
  <si>
    <t>119°3′46″</t>
  </si>
  <si>
    <t>120*3.5*0.15</t>
  </si>
  <si>
    <t>苗德銮-乔明章</t>
  </si>
  <si>
    <t>苗海芳-宋志涛</t>
  </si>
  <si>
    <t>万学善-乔洪波</t>
  </si>
  <si>
    <t>195*3*0.15</t>
  </si>
  <si>
    <t>熊正伦-董丰丰</t>
  </si>
  <si>
    <t>119°3′43″</t>
  </si>
  <si>
    <t>34°48′1″</t>
  </si>
  <si>
    <t>70*3.5*0.15</t>
  </si>
  <si>
    <t>苗允夫-董锦州</t>
  </si>
  <si>
    <t>119°3′44″</t>
  </si>
  <si>
    <t>34°48′2″</t>
  </si>
  <si>
    <t>陈沟村</t>
  </si>
  <si>
    <t>108×3.5×0.15</t>
  </si>
  <si>
    <t>三队李福成-陈厚桦</t>
  </si>
  <si>
    <t>119°06′9004＂</t>
  </si>
  <si>
    <t>34°82′0863＂</t>
  </si>
  <si>
    <r>
      <rPr>
        <sz val="12"/>
        <color indexed="8"/>
        <rFont val="宋体"/>
        <charset val="134"/>
      </rPr>
      <t>140</t>
    </r>
    <r>
      <rPr>
        <sz val="12"/>
        <color indexed="8"/>
        <rFont val="宋体"/>
        <charset val="134"/>
      </rPr>
      <t>×3</t>
    </r>
    <r>
      <rPr>
        <sz val="12"/>
        <color indexed="8"/>
        <rFont val="宋体"/>
        <charset val="134"/>
      </rPr>
      <t>.5</t>
    </r>
    <r>
      <rPr>
        <sz val="12"/>
        <color indexed="8"/>
        <rFont val="宋体"/>
        <charset val="134"/>
      </rPr>
      <t>×0.15</t>
    </r>
  </si>
  <si>
    <t>李柠宇-徐德宽</t>
  </si>
  <si>
    <t>119°06′9350＂</t>
  </si>
  <si>
    <t>34°82′0846＂</t>
  </si>
  <si>
    <r>
      <rPr>
        <sz val="12"/>
        <color indexed="8"/>
        <rFont val="宋体"/>
        <charset val="134"/>
      </rPr>
      <t>116</t>
    </r>
    <r>
      <rPr>
        <sz val="12"/>
        <color indexed="8"/>
        <rFont val="宋体"/>
        <charset val="134"/>
      </rPr>
      <t>×3</t>
    </r>
    <r>
      <rPr>
        <sz val="12"/>
        <color indexed="8"/>
        <rFont val="宋体"/>
        <charset val="134"/>
      </rPr>
      <t>.5</t>
    </r>
    <r>
      <rPr>
        <sz val="12"/>
        <color indexed="8"/>
        <rFont val="宋体"/>
        <charset val="134"/>
      </rPr>
      <t>×0.15</t>
    </r>
  </si>
  <si>
    <t>徐进军-陈明广</t>
  </si>
  <si>
    <t>119°07′1147＂</t>
  </si>
  <si>
    <t>34°82′0800＂</t>
  </si>
  <si>
    <r>
      <rPr>
        <sz val="12"/>
        <color indexed="8"/>
        <rFont val="宋体"/>
        <charset val="134"/>
      </rPr>
      <t>90</t>
    </r>
    <r>
      <rPr>
        <sz val="12"/>
        <color indexed="8"/>
        <rFont val="宋体"/>
        <charset val="134"/>
      </rPr>
      <t>×3</t>
    </r>
    <r>
      <rPr>
        <sz val="12"/>
        <color indexed="8"/>
        <rFont val="宋体"/>
        <charset val="134"/>
      </rPr>
      <t>.5</t>
    </r>
    <r>
      <rPr>
        <sz val="12"/>
        <color indexed="8"/>
        <rFont val="宋体"/>
        <charset val="134"/>
      </rPr>
      <t>×0.15</t>
    </r>
  </si>
  <si>
    <t>徐长坤-陈新阳</t>
  </si>
  <si>
    <t>119°07′1704＂</t>
  </si>
  <si>
    <t>34°82′0833＂</t>
  </si>
  <si>
    <r>
      <rPr>
        <sz val="12"/>
        <color indexed="8"/>
        <rFont val="宋体"/>
        <charset val="134"/>
      </rPr>
      <t>61</t>
    </r>
    <r>
      <rPr>
        <sz val="12"/>
        <color indexed="8"/>
        <rFont val="宋体"/>
        <charset val="134"/>
      </rPr>
      <t>×3</t>
    </r>
    <r>
      <rPr>
        <sz val="12"/>
        <color indexed="8"/>
        <rFont val="宋体"/>
        <charset val="134"/>
      </rPr>
      <t>.5</t>
    </r>
    <r>
      <rPr>
        <sz val="12"/>
        <color indexed="8"/>
        <rFont val="宋体"/>
        <charset val="134"/>
      </rPr>
      <t>×0.15</t>
    </r>
  </si>
  <si>
    <t>陈琳-李通义</t>
  </si>
  <si>
    <t>119°07′2185＂</t>
  </si>
  <si>
    <t>34°82′0814＂</t>
  </si>
  <si>
    <r>
      <rPr>
        <sz val="12"/>
        <color indexed="8"/>
        <rFont val="宋体"/>
        <charset val="134"/>
      </rPr>
      <t>320×5</t>
    </r>
    <r>
      <rPr>
        <sz val="12"/>
        <color indexed="8"/>
        <rFont val="宋体"/>
        <charset val="134"/>
      </rPr>
      <t>.5</t>
    </r>
    <r>
      <rPr>
        <sz val="12"/>
        <color indexed="8"/>
        <rFont val="宋体"/>
        <charset val="134"/>
      </rPr>
      <t>×0.</t>
    </r>
    <r>
      <rPr>
        <sz val="12"/>
        <color indexed="8"/>
        <rFont val="宋体"/>
        <charset val="134"/>
      </rPr>
      <t>20</t>
    </r>
  </si>
  <si>
    <t>张靖-南北水泥路</t>
  </si>
  <si>
    <t>119°07′3362＂</t>
  </si>
  <si>
    <t>34°81′8832＂</t>
  </si>
  <si>
    <r>
      <rPr>
        <sz val="12"/>
        <color indexed="8"/>
        <rFont val="宋体"/>
        <charset val="134"/>
      </rPr>
      <t>225×3</t>
    </r>
    <r>
      <rPr>
        <sz val="12"/>
        <color indexed="8"/>
        <rFont val="宋体"/>
        <charset val="134"/>
      </rPr>
      <t>.25</t>
    </r>
    <r>
      <rPr>
        <sz val="12"/>
        <color indexed="8"/>
        <rFont val="宋体"/>
        <charset val="134"/>
      </rPr>
      <t>×0.15</t>
    </r>
  </si>
  <si>
    <t>王统强-王方绪</t>
  </si>
  <si>
    <t>119°07′7462＂</t>
  </si>
  <si>
    <t>34°82′0892＂</t>
  </si>
  <si>
    <r>
      <rPr>
        <sz val="12"/>
        <color indexed="8"/>
        <rFont val="宋体"/>
        <charset val="134"/>
      </rPr>
      <t>111×3</t>
    </r>
    <r>
      <rPr>
        <sz val="12"/>
        <color indexed="8"/>
        <rFont val="宋体"/>
        <charset val="134"/>
      </rPr>
      <t>.25</t>
    </r>
    <r>
      <rPr>
        <sz val="12"/>
        <color indexed="8"/>
        <rFont val="宋体"/>
        <charset val="134"/>
      </rPr>
      <t>×0.15</t>
    </r>
  </si>
  <si>
    <t>张永浩-王仁绪</t>
  </si>
  <si>
    <t>119°07′6143＂</t>
  </si>
  <si>
    <t>34°81′9810＂</t>
  </si>
  <si>
    <r>
      <rPr>
        <sz val="12"/>
        <color indexed="8"/>
        <rFont val="宋体"/>
        <charset val="134"/>
      </rPr>
      <t>111.5×3</t>
    </r>
    <r>
      <rPr>
        <sz val="12"/>
        <color indexed="8"/>
        <rFont val="宋体"/>
        <charset val="134"/>
      </rPr>
      <t>.25</t>
    </r>
    <r>
      <rPr>
        <sz val="12"/>
        <color indexed="8"/>
        <rFont val="宋体"/>
        <charset val="134"/>
      </rPr>
      <t>×0.15</t>
    </r>
  </si>
  <si>
    <t>王小安-王金绪</t>
  </si>
  <si>
    <t>119°07′5021＂</t>
  </si>
  <si>
    <t>34°81′9818＂</t>
  </si>
  <si>
    <t>金山镇</t>
  </si>
  <si>
    <t>西张夏</t>
  </si>
  <si>
    <t>37m*4m*0.12m</t>
  </si>
  <si>
    <t>仲崇富至仲崇方东西巷</t>
  </si>
  <si>
    <t>顾介增至顾金远东西巷</t>
  </si>
  <si>
    <t>60m*4m*0.12m</t>
  </si>
  <si>
    <t>仲崇庆至仲崇阁东西巷</t>
  </si>
  <si>
    <t>58m*4m*0.12m</t>
  </si>
  <si>
    <t>郭世才至仲国庆东西巷</t>
  </si>
  <si>
    <t>63m**4m*0.12m</t>
  </si>
  <si>
    <t>李大绪至仲伟波东西巷</t>
  </si>
  <si>
    <t>36m*4m*0.12m</t>
  </si>
  <si>
    <t>仲伟肖至顾金远东西巷</t>
  </si>
  <si>
    <t>63m*4m*0.12m</t>
  </si>
  <si>
    <t>仲召剑至李家远东西巷</t>
  </si>
  <si>
    <t>闫正文至胡纪东东西巷</t>
  </si>
  <si>
    <t>17m*4m*0.12m</t>
  </si>
  <si>
    <t>顾介勇至郭彦才东西巷</t>
  </si>
  <si>
    <t>王世松至李银善东西巷</t>
  </si>
  <si>
    <t>63m**3.5m*0.12m</t>
  </si>
  <si>
    <t>仲宇轩至仲伟现东西巷</t>
  </si>
  <si>
    <t>胡桂阳至徐进福东西巷</t>
  </si>
  <si>
    <t>刘永强至李健东西巷</t>
  </si>
  <si>
    <t>27m*4m*0.12m</t>
  </si>
  <si>
    <t>韩守义至李大江东西巷</t>
  </si>
  <si>
    <t>苏常林至仲崇浩东西巷</t>
  </si>
  <si>
    <t>孙运锦至庞作树东西巷</t>
  </si>
  <si>
    <t>63m**3.8m*0.12m</t>
  </si>
  <si>
    <t>仲崇标至栾福梅东西巷</t>
  </si>
  <si>
    <t>62m*3.5m*0.12m</t>
  </si>
  <si>
    <t>仲启东至唐维荣东西巷</t>
  </si>
  <si>
    <t>28m*3.5m*0.12m</t>
  </si>
  <si>
    <t>王明强至王明刚东西巷</t>
  </si>
  <si>
    <t>32m*4m*0.12m</t>
  </si>
  <si>
    <t>仲崇堂至张庆田东西巷</t>
  </si>
  <si>
    <t>13m*4m*0.12m</t>
  </si>
  <si>
    <t>谷圣芝门口东西巷</t>
  </si>
  <si>
    <t>61m*4m*0.12m</t>
  </si>
  <si>
    <t>郭彦光至韦方兰东西巷</t>
  </si>
  <si>
    <t>仲崇侠至胡中铎东西巷</t>
  </si>
  <si>
    <t>63m*3.5m*0.12m</t>
  </si>
  <si>
    <t>郭祥鹤至仲济树东西巷</t>
  </si>
  <si>
    <t>成学广至张定军东西巷</t>
  </si>
  <si>
    <t>63m*3.8m*0.12m</t>
  </si>
  <si>
    <t>仲伟礼至韩守岗东西巷</t>
  </si>
  <si>
    <t>110m*3.6m*0.12m</t>
  </si>
  <si>
    <t>顾光倾至仲省维南北巷</t>
  </si>
  <si>
    <t>148m*m4*0.12m</t>
  </si>
  <si>
    <t>顾光兵至郭彦江东西巷</t>
  </si>
  <si>
    <t>144m*4m*0.12m</t>
  </si>
  <si>
    <t>顾广东至仲崇堂东西巷</t>
  </si>
  <si>
    <t>38m*4m*0.12m</t>
  </si>
  <si>
    <t>韩守兵至刘永飞东西巷</t>
  </si>
  <si>
    <t>50m*4m*0.12m</t>
  </si>
  <si>
    <t>于广东至于光和东西巷</t>
  </si>
  <si>
    <t>20m*4m*0.12m</t>
  </si>
  <si>
    <t>郭其绪门口东西巷</t>
  </si>
  <si>
    <t>23m*3.5m*0.12m</t>
  </si>
  <si>
    <t>魏入民至刘成兵南北巷267东</t>
  </si>
  <si>
    <t>115m*5m*0.12m</t>
  </si>
  <si>
    <t>魏宗周至魏本美东西巷267东</t>
  </si>
  <si>
    <t>80m*4m*0.12m</t>
  </si>
  <si>
    <t>李志强至李大学东西巷267西</t>
  </si>
  <si>
    <t>35m*4m*0.12m</t>
  </si>
  <si>
    <t>魏宗信门前东西巷267西</t>
  </si>
  <si>
    <t>40m*4m*0.12m</t>
  </si>
  <si>
    <t>李大栋至徐明珍267西</t>
  </si>
  <si>
    <t>70m*4m*0.12m</t>
  </si>
  <si>
    <t>仲崇东至仲崇凯267西</t>
  </si>
  <si>
    <t>刘淑娟至仲彬东西巷</t>
  </si>
  <si>
    <t>王普才至仲启胜东西巷</t>
  </si>
  <si>
    <t>50m*14m*0.15m</t>
  </si>
  <si>
    <t>后副街仲崇兴门前</t>
  </si>
  <si>
    <t>前远庄</t>
  </si>
  <si>
    <t>144m*3m*0.15m</t>
  </si>
  <si>
    <t>仲跻乾、杨瑞西南北巷</t>
  </si>
  <si>
    <t>119°06′08.49″</t>
  </si>
  <si>
    <t>34°97′88.29″</t>
  </si>
  <si>
    <t>118m*3m*0.15m</t>
  </si>
  <si>
    <t>仲伟利、仲崇康东南北巷</t>
  </si>
  <si>
    <t>119°06′04.86″</t>
  </si>
  <si>
    <t>34°97′76.60″</t>
  </si>
  <si>
    <t>155m*3m*0.15m</t>
  </si>
  <si>
    <t>杨思现、杨厚明西南北巷</t>
  </si>
  <si>
    <t>119°05′81.31″</t>
  </si>
  <si>
    <t>34°97′79.47″</t>
  </si>
  <si>
    <t>158m*3m*0.15m</t>
  </si>
  <si>
    <t>杨思树、杨绪伟西南北巷</t>
  </si>
  <si>
    <t>119°05′60.26″</t>
  </si>
  <si>
    <t>34°97′80.76″</t>
  </si>
  <si>
    <t>下庄</t>
  </si>
  <si>
    <t>600m*3m*0.15m</t>
  </si>
  <si>
    <t>成健之、成学自东南北巷</t>
  </si>
  <si>
    <t>119°05′55.79″</t>
  </si>
  <si>
    <t>34°99′62.29″</t>
  </si>
  <si>
    <t>成学亮西、成敬荣东南北巷</t>
  </si>
  <si>
    <t>119°05′91.32″</t>
  </si>
  <si>
    <t>34°99′60.90″</t>
  </si>
  <si>
    <t>成家柱、成昌胜西南北巷</t>
  </si>
  <si>
    <t>119°05′87.70″</t>
  </si>
  <si>
    <t>34°99′77.18″</t>
  </si>
  <si>
    <t>东河北</t>
  </si>
  <si>
    <t>136m*2m*0.12m</t>
  </si>
  <si>
    <t>王世奎、李传香东南北巷</t>
  </si>
  <si>
    <t>119°10′05.67″</t>
  </si>
  <si>
    <t>34°98′96.81″</t>
  </si>
  <si>
    <t>30m*2m*0.12m</t>
  </si>
  <si>
    <t>周翠英西南北巷</t>
  </si>
  <si>
    <t>119°10′72.52″</t>
  </si>
  <si>
    <t>34°98′97.23″</t>
  </si>
  <si>
    <t>175m*2m*0.12m</t>
  </si>
  <si>
    <t>董浩西南北巷</t>
  </si>
  <si>
    <t>119°10′14.57″</t>
  </si>
  <si>
    <t>34°98′97.44″</t>
  </si>
  <si>
    <t>监理费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</si>
</sst>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0000_ "/>
    <numFmt numFmtId="179" formatCode="0.00000_ "/>
  </numFmts>
  <fonts count="5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color theme="0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11"/>
      <name val="方正仿宋简体"/>
      <charset val="134"/>
    </font>
    <font>
      <b/>
      <sz val="12"/>
      <name val="方正仿宋简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0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name val="Times New Roman"/>
      <charset val="0"/>
    </font>
    <font>
      <sz val="11"/>
      <name val="宋体"/>
      <charset val="134"/>
    </font>
    <font>
      <b/>
      <sz val="12"/>
      <color theme="0"/>
      <name val="宋体"/>
      <charset val="134"/>
    </font>
    <font>
      <sz val="11"/>
      <name val="Times New Roman"/>
      <charset val="0"/>
    </font>
    <font>
      <sz val="10"/>
      <color theme="0"/>
      <name val="宋体"/>
      <charset val="134"/>
    </font>
    <font>
      <sz val="10"/>
      <color indexed="8"/>
      <name val="宋体"/>
      <charset val="134"/>
    </font>
    <font>
      <sz val="11"/>
      <color indexed="8"/>
      <name val="等线"/>
      <charset val="134"/>
    </font>
    <font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方正仿宋简体"/>
      <charset val="134"/>
    </font>
    <font>
      <b/>
      <sz val="10"/>
      <name val="宋体"/>
      <charset val="134"/>
    </font>
    <font>
      <sz val="9"/>
      <color theme="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1"/>
      <name val="仿宋"/>
      <charset val="134"/>
    </font>
    <font>
      <sz val="9"/>
      <color theme="1"/>
      <name val="宋体"/>
      <charset val="134"/>
    </font>
    <font>
      <b/>
      <sz val="10"/>
      <color theme="1"/>
      <name val="方正仿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5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9" fillId="7" borderId="5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2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31" fontId="9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vertical="center"/>
    </xf>
    <xf numFmtId="177" fontId="10" fillId="2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vertical="center" shrinkToFit="1"/>
    </xf>
    <xf numFmtId="0" fontId="16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vertical="center"/>
    </xf>
    <xf numFmtId="0" fontId="17" fillId="2" borderId="0" xfId="0" applyNumberFormat="1" applyFont="1" applyFill="1" applyBorder="1" applyAlignment="1" applyProtection="1">
      <alignment vertical="center"/>
    </xf>
    <xf numFmtId="0" fontId="1" fillId="3" borderId="1" xfId="0" applyNumberFormat="1" applyFont="1" applyFill="1" applyBorder="1" applyAlignment="1" applyProtection="1">
      <alignment vertical="center"/>
    </xf>
    <xf numFmtId="0" fontId="17" fillId="3" borderId="0" xfId="0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9" fillId="4" borderId="0" xfId="0" applyNumberFormat="1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4" borderId="1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4" fillId="4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shrinkToFit="1"/>
    </xf>
    <xf numFmtId="0" fontId="26" fillId="4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176" fontId="29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31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/>
    </xf>
    <xf numFmtId="49" fontId="2" fillId="4" borderId="1" xfId="0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left" vertical="center" shrinkToFit="1"/>
    </xf>
    <xf numFmtId="0" fontId="25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178" fontId="33" fillId="0" borderId="1" xfId="0" applyNumberFormat="1" applyFont="1" applyFill="1" applyBorder="1" applyAlignment="1">
      <alignment horizontal="center" vertical="center"/>
    </xf>
    <xf numFmtId="179" fontId="33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7" fillId="4" borderId="1" xfId="0" applyNumberFormat="1" applyFont="1" applyFill="1" applyBorder="1" applyAlignment="1" applyProtection="1">
      <alignment horizontal="center" vertical="center"/>
    </xf>
    <xf numFmtId="49" fontId="27" fillId="4" borderId="1" xfId="0" applyNumberFormat="1" applyFont="1" applyFill="1" applyBorder="1" applyAlignment="1" applyProtection="1">
      <alignment horizontal="center" vertical="center"/>
    </xf>
    <xf numFmtId="0" fontId="27" fillId="4" borderId="1" xfId="0" applyFont="1" applyFill="1" applyBorder="1" applyAlignment="1">
      <alignment horizontal="center" vertical="center" shrinkToFit="1"/>
    </xf>
    <xf numFmtId="49" fontId="24" fillId="4" borderId="1" xfId="0" applyNumberFormat="1" applyFont="1" applyFill="1" applyBorder="1" applyAlignment="1" applyProtection="1">
      <alignment horizontal="center" vertical="center"/>
    </xf>
    <xf numFmtId="0" fontId="27" fillId="4" borderId="1" xfId="0" applyNumberFormat="1" applyFont="1" applyFill="1" applyBorder="1" applyAlignment="1" applyProtection="1">
      <alignment vertical="center"/>
    </xf>
    <xf numFmtId="0" fontId="27" fillId="4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Fill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49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vertical="center"/>
    </xf>
    <xf numFmtId="0" fontId="29" fillId="0" borderId="1" xfId="50" applyNumberFormat="1" applyFont="1" applyFill="1" applyBorder="1" applyAlignment="1" applyProtection="1">
      <alignment horizontal="center" vertical="center"/>
    </xf>
    <xf numFmtId="0" fontId="4" fillId="4" borderId="1" xfId="50" applyFont="1" applyFill="1" applyBorder="1" applyAlignment="1">
      <alignment horizontal="center" vertical="center"/>
    </xf>
    <xf numFmtId="0" fontId="4" fillId="4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176" fontId="37" fillId="0" borderId="1" xfId="50" applyNumberFormat="1" applyFont="1" applyFill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2" fillId="0" borderId="1" xfId="50" applyNumberFormat="1" applyFont="1" applyFill="1" applyBorder="1" applyAlignment="1" applyProtection="1">
      <alignment horizontal="center" vertical="center"/>
    </xf>
    <xf numFmtId="0" fontId="17" fillId="3" borderId="0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317"/>
  <sheetViews>
    <sheetView tabSelected="1" zoomScaleSheetLayoutView="60" workbookViewId="0">
      <pane xSplit="1" ySplit="7" topLeftCell="B8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4.25"/>
  <cols>
    <col min="1" max="1" width="15.125" style="4" customWidth="1"/>
    <col min="2" max="2" width="8.125" style="4" customWidth="1"/>
    <col min="3" max="3" width="7.25" style="4" customWidth="1"/>
    <col min="4" max="4" width="15.875" style="4" customWidth="1"/>
    <col min="5" max="5" width="28" style="4" customWidth="1"/>
    <col min="6" max="6" width="11.5" style="4" hidden="1" customWidth="1"/>
    <col min="7" max="7" width="11.25" style="4" hidden="1" customWidth="1"/>
    <col min="8" max="8" width="14.25" style="4" customWidth="1"/>
    <col min="9" max="9" width="11.25" style="4" hidden="1" customWidth="1"/>
    <col min="10" max="10" width="16.2" style="4" customWidth="1"/>
    <col min="11" max="11" width="12.25" style="4" hidden="1" customWidth="1"/>
    <col min="12" max="12" width="7.9" style="4" hidden="1" customWidth="1"/>
    <col min="13" max="13" width="13" style="4" hidden="1" customWidth="1"/>
    <col min="14" max="14" width="10.4" style="4" hidden="1" customWidth="1"/>
    <col min="15" max="15" width="8" style="4" customWidth="1"/>
    <col min="16" max="16" width="11.6" style="16"/>
    <col min="17" max="16384" width="9" style="4"/>
  </cols>
  <sheetData>
    <row r="1" ht="18.75" spans="1:2">
      <c r="A1" s="17"/>
      <c r="B1" s="17"/>
    </row>
    <row r="2" ht="25.5" spans="1:16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6" t="s">
        <v>1</v>
      </c>
    </row>
    <row r="3" spans="1:15">
      <c r="A3" s="19" t="s">
        <v>2</v>
      </c>
      <c r="B3" s="19"/>
      <c r="C3" s="19"/>
      <c r="D3" s="19"/>
      <c r="E3" s="19"/>
      <c r="F3" s="20"/>
      <c r="G3" s="20"/>
      <c r="H3" s="20"/>
      <c r="I3" s="44" t="s">
        <v>3</v>
      </c>
      <c r="J3" s="44"/>
      <c r="K3" s="44"/>
      <c r="L3" s="44"/>
      <c r="M3" s="44" t="s">
        <v>4</v>
      </c>
      <c r="N3" s="44"/>
      <c r="O3" s="44"/>
    </row>
    <row r="4" spans="1:15">
      <c r="A4" s="21" t="s">
        <v>5</v>
      </c>
      <c r="B4" s="21" t="s">
        <v>6</v>
      </c>
      <c r="C4" s="21" t="s">
        <v>7</v>
      </c>
      <c r="D4" s="21" t="s">
        <v>8</v>
      </c>
      <c r="E4" s="22" t="s">
        <v>1</v>
      </c>
      <c r="F4" s="21" t="s">
        <v>9</v>
      </c>
      <c r="G4" s="21"/>
      <c r="H4" s="22" t="s">
        <v>10</v>
      </c>
      <c r="I4" s="22" t="s">
        <v>11</v>
      </c>
      <c r="J4" s="22" t="s">
        <v>12</v>
      </c>
      <c r="K4" s="22"/>
      <c r="L4" s="22"/>
      <c r="M4" s="22" t="s">
        <v>13</v>
      </c>
      <c r="N4" s="22" t="s">
        <v>14</v>
      </c>
      <c r="O4" s="23" t="s">
        <v>15</v>
      </c>
    </row>
    <row r="5" ht="28" customHeight="1" spans="1:15">
      <c r="A5" s="21"/>
      <c r="B5" s="21"/>
      <c r="C5" s="21"/>
      <c r="D5" s="21"/>
      <c r="E5" s="22"/>
      <c r="F5" s="21" t="s">
        <v>16</v>
      </c>
      <c r="G5" s="21" t="s">
        <v>17</v>
      </c>
      <c r="H5" s="22"/>
      <c r="I5" s="22"/>
      <c r="J5" s="22" t="s">
        <v>18</v>
      </c>
      <c r="K5" s="22" t="s">
        <v>19</v>
      </c>
      <c r="L5" s="22" t="s">
        <v>20</v>
      </c>
      <c r="M5" s="22"/>
      <c r="N5" s="22"/>
      <c r="O5" s="23"/>
    </row>
    <row r="6" spans="1:15">
      <c r="A6" s="23"/>
      <c r="B6" s="23">
        <v>1</v>
      </c>
      <c r="C6" s="21">
        <v>2</v>
      </c>
      <c r="D6" s="21">
        <v>3</v>
      </c>
      <c r="E6" s="23">
        <v>4</v>
      </c>
      <c r="F6" s="21">
        <v>5</v>
      </c>
      <c r="G6" s="21">
        <v>6</v>
      </c>
      <c r="H6" s="24">
        <v>7</v>
      </c>
      <c r="I6" s="21">
        <v>8</v>
      </c>
      <c r="J6" s="21">
        <v>9</v>
      </c>
      <c r="K6" s="23">
        <v>10</v>
      </c>
      <c r="L6" s="21">
        <v>11</v>
      </c>
      <c r="M6" s="21">
        <v>12</v>
      </c>
      <c r="N6" s="21">
        <v>13</v>
      </c>
      <c r="O6" s="23">
        <v>14</v>
      </c>
    </row>
    <row r="7" s="1" customFormat="1" spans="1:16">
      <c r="A7" s="25" t="s">
        <v>21</v>
      </c>
      <c r="B7" s="26"/>
      <c r="C7" s="25"/>
      <c r="D7" s="25"/>
      <c r="E7" s="25"/>
      <c r="F7" s="25"/>
      <c r="G7" s="25"/>
      <c r="H7" s="27">
        <f>H8+H29+H44+H50+H93+H114+H128+H145+H167+H185+H206+H242+H264+H317</f>
        <v>12432574.5</v>
      </c>
      <c r="I7" s="47">
        <f>I8+I29+I44+I50+I93+I114+I128+I145+I167+I185+I206+I242+I264+I317</f>
        <v>962748</v>
      </c>
      <c r="J7" s="47">
        <f>J8+J29+J44+J50+J93+J114+J128+J145+J167+J185+J206+J242+J264+J317</f>
        <v>9670000</v>
      </c>
      <c r="K7" s="47">
        <f>K8+K29+K44+K50+K93+K114+K128+K145+K167+K185+K206+K242+K264+K317</f>
        <v>9670000</v>
      </c>
      <c r="L7" s="47">
        <f>L8+L29+L44+L50+L93+L114+L128+L145+L167+L185+L206+L242+L264</f>
        <v>0</v>
      </c>
      <c r="M7" s="27">
        <f>M8+M29+M44+M50+M93+M114+M128+M145+M167+M185+M206+M242+M264</f>
        <v>1731525.5</v>
      </c>
      <c r="N7" s="47">
        <v>68301</v>
      </c>
      <c r="O7" s="48"/>
      <c r="P7" s="49"/>
    </row>
    <row r="8" s="2" customFormat="1" spans="1:16">
      <c r="A8" s="28" t="s">
        <v>22</v>
      </c>
      <c r="B8" s="28"/>
      <c r="C8" s="28"/>
      <c r="D8" s="28"/>
      <c r="E8" s="28"/>
      <c r="F8" s="28"/>
      <c r="G8" s="28"/>
      <c r="H8" s="29">
        <f t="shared" ref="H8:M8" si="0">SUM(H9:H27)</f>
        <v>1109920</v>
      </c>
      <c r="I8" s="29">
        <f t="shared" si="0"/>
        <v>0</v>
      </c>
      <c r="J8" s="29">
        <f t="shared" si="0"/>
        <v>800000</v>
      </c>
      <c r="K8" s="29">
        <f t="shared" si="0"/>
        <v>800000</v>
      </c>
      <c r="L8" s="29">
        <f t="shared" si="0"/>
        <v>0</v>
      </c>
      <c r="M8" s="29">
        <f t="shared" si="0"/>
        <v>309920</v>
      </c>
      <c r="N8" s="50"/>
      <c r="O8" s="50"/>
      <c r="P8" s="51"/>
    </row>
    <row r="9" s="3" customFormat="1" ht="15" spans="1:16">
      <c r="A9" s="30" t="s">
        <v>23</v>
      </c>
      <c r="B9" s="31" t="s">
        <v>24</v>
      </c>
      <c r="C9" s="31" t="s">
        <v>25</v>
      </c>
      <c r="D9" s="32" t="s">
        <v>26</v>
      </c>
      <c r="E9" s="33" t="s">
        <v>27</v>
      </c>
      <c r="F9" s="34" t="s">
        <v>28</v>
      </c>
      <c r="G9" s="34" t="s">
        <v>29</v>
      </c>
      <c r="H9" s="32">
        <v>113680</v>
      </c>
      <c r="I9" s="52"/>
      <c r="J9" s="52">
        <v>81937</v>
      </c>
      <c r="K9" s="52">
        <v>81937</v>
      </c>
      <c r="L9" s="52"/>
      <c r="M9" s="52">
        <v>31743</v>
      </c>
      <c r="N9" s="52"/>
      <c r="O9" s="53"/>
      <c r="P9" s="54"/>
    </row>
    <row r="10" s="3" customFormat="1" ht="15" spans="1:16">
      <c r="A10" s="30"/>
      <c r="B10" s="31" t="s">
        <v>24</v>
      </c>
      <c r="C10" s="31" t="s">
        <v>25</v>
      </c>
      <c r="D10" s="32" t="s">
        <v>26</v>
      </c>
      <c r="E10" s="33" t="s">
        <v>30</v>
      </c>
      <c r="F10" s="34" t="s">
        <v>31</v>
      </c>
      <c r="G10" s="34" t="s">
        <v>32</v>
      </c>
      <c r="H10" s="32">
        <v>113680</v>
      </c>
      <c r="I10" s="52"/>
      <c r="J10" s="52">
        <v>81937</v>
      </c>
      <c r="K10" s="52">
        <v>81937</v>
      </c>
      <c r="L10" s="52"/>
      <c r="M10" s="52">
        <v>31743</v>
      </c>
      <c r="N10" s="52"/>
      <c r="O10" s="53"/>
      <c r="P10" s="54"/>
    </row>
    <row r="11" s="3" customFormat="1" ht="15" spans="1:16">
      <c r="A11" s="30"/>
      <c r="B11" s="31" t="s">
        <v>24</v>
      </c>
      <c r="C11" s="31" t="s">
        <v>25</v>
      </c>
      <c r="D11" s="32" t="s">
        <v>26</v>
      </c>
      <c r="E11" s="35" t="s">
        <v>33</v>
      </c>
      <c r="F11" s="36" t="s">
        <v>34</v>
      </c>
      <c r="G11" s="36" t="s">
        <v>32</v>
      </c>
      <c r="H11" s="32">
        <v>113680</v>
      </c>
      <c r="I11" s="52"/>
      <c r="J11" s="52">
        <v>81937</v>
      </c>
      <c r="K11" s="52">
        <v>81937</v>
      </c>
      <c r="L11" s="52"/>
      <c r="M11" s="52">
        <v>31743</v>
      </c>
      <c r="N11" s="52"/>
      <c r="O11" s="53"/>
      <c r="P11" s="54"/>
    </row>
    <row r="12" s="4" customFormat="1" ht="15" spans="1:75">
      <c r="A12" s="30"/>
      <c r="B12" s="31" t="s">
        <v>24</v>
      </c>
      <c r="C12" s="31" t="s">
        <v>25</v>
      </c>
      <c r="D12" s="32" t="s">
        <v>35</v>
      </c>
      <c r="E12" s="33" t="s">
        <v>36</v>
      </c>
      <c r="F12" s="34" t="s">
        <v>34</v>
      </c>
      <c r="G12" s="34" t="s">
        <v>32</v>
      </c>
      <c r="H12" s="32">
        <v>50960</v>
      </c>
      <c r="I12" s="52"/>
      <c r="J12" s="52">
        <v>36731</v>
      </c>
      <c r="K12" s="52">
        <v>36731</v>
      </c>
      <c r="L12" s="52"/>
      <c r="M12" s="52">
        <v>14229</v>
      </c>
      <c r="N12" s="52"/>
      <c r="O12" s="53"/>
      <c r="P12" s="5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="4" customFormat="1" ht="15" spans="1:75">
      <c r="A13" s="30"/>
      <c r="B13" s="31" t="s">
        <v>24</v>
      </c>
      <c r="C13" s="31" t="s">
        <v>25</v>
      </c>
      <c r="D13" s="32" t="s">
        <v>37</v>
      </c>
      <c r="E13" s="33" t="s">
        <v>38</v>
      </c>
      <c r="F13" s="34" t="s">
        <v>34</v>
      </c>
      <c r="G13" s="34" t="s">
        <v>32</v>
      </c>
      <c r="H13" s="32">
        <v>51968</v>
      </c>
      <c r="I13" s="52"/>
      <c r="J13" s="52">
        <v>37457</v>
      </c>
      <c r="K13" s="52">
        <v>37457</v>
      </c>
      <c r="L13" s="52"/>
      <c r="M13" s="52">
        <v>14511</v>
      </c>
      <c r="N13" s="52"/>
      <c r="O13" s="53"/>
      <c r="P13" s="5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="4" customFormat="1" ht="15" spans="1:75">
      <c r="A14" s="30"/>
      <c r="B14" s="31" t="s">
        <v>24</v>
      </c>
      <c r="C14" s="31" t="s">
        <v>25</v>
      </c>
      <c r="D14" s="32" t="s">
        <v>39</v>
      </c>
      <c r="E14" s="33" t="s">
        <v>40</v>
      </c>
      <c r="F14" s="34" t="s">
        <v>28</v>
      </c>
      <c r="G14" s="34" t="s">
        <v>29</v>
      </c>
      <c r="H14" s="32">
        <v>58464</v>
      </c>
      <c r="I14" s="52"/>
      <c r="J14" s="52">
        <v>42139</v>
      </c>
      <c r="K14" s="52">
        <v>42139</v>
      </c>
      <c r="L14" s="52"/>
      <c r="M14" s="52">
        <v>16325</v>
      </c>
      <c r="N14" s="52"/>
      <c r="O14" s="53"/>
      <c r="P14" s="55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="4" customFormat="1" ht="15" spans="1:75">
      <c r="A15" s="30"/>
      <c r="B15" s="31" t="s">
        <v>24</v>
      </c>
      <c r="C15" s="31" t="s">
        <v>25</v>
      </c>
      <c r="D15" s="32" t="s">
        <v>41</v>
      </c>
      <c r="E15" s="35" t="s">
        <v>42</v>
      </c>
      <c r="F15" s="34" t="s">
        <v>28</v>
      </c>
      <c r="G15" s="34" t="s">
        <v>29</v>
      </c>
      <c r="H15" s="32">
        <v>52325</v>
      </c>
      <c r="I15" s="52"/>
      <c r="J15" s="52">
        <v>37714</v>
      </c>
      <c r="K15" s="52">
        <v>37714</v>
      </c>
      <c r="L15" s="52"/>
      <c r="M15" s="52">
        <v>14611</v>
      </c>
      <c r="N15" s="52"/>
      <c r="O15" s="53"/>
      <c r="P15" s="5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="4" customFormat="1" ht="15" spans="1:75">
      <c r="A16" s="30"/>
      <c r="B16" s="31" t="s">
        <v>24</v>
      </c>
      <c r="C16" s="31" t="s">
        <v>25</v>
      </c>
      <c r="D16" s="32" t="s">
        <v>43</v>
      </c>
      <c r="E16" s="33" t="s">
        <v>44</v>
      </c>
      <c r="F16" s="34" t="s">
        <v>28</v>
      </c>
      <c r="G16" s="34" t="s">
        <v>29</v>
      </c>
      <c r="H16" s="32">
        <v>47096</v>
      </c>
      <c r="I16" s="52"/>
      <c r="J16" s="52">
        <v>33946</v>
      </c>
      <c r="K16" s="52">
        <v>33946</v>
      </c>
      <c r="L16" s="52"/>
      <c r="M16" s="52">
        <v>13150</v>
      </c>
      <c r="N16" s="52"/>
      <c r="O16" s="53"/>
      <c r="P16" s="5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="4" customFormat="1" ht="15" spans="1:75">
      <c r="A17" s="30"/>
      <c r="B17" s="31" t="s">
        <v>24</v>
      </c>
      <c r="C17" s="31" t="s">
        <v>25</v>
      </c>
      <c r="D17" s="32" t="s">
        <v>45</v>
      </c>
      <c r="E17" s="33" t="s">
        <v>46</v>
      </c>
      <c r="F17" s="34" t="s">
        <v>28</v>
      </c>
      <c r="G17" s="34" t="s">
        <v>29</v>
      </c>
      <c r="H17" s="32">
        <v>40600</v>
      </c>
      <c r="I17" s="52"/>
      <c r="J17" s="52">
        <v>29263</v>
      </c>
      <c r="K17" s="52">
        <v>29263</v>
      </c>
      <c r="L17" s="52"/>
      <c r="M17" s="52">
        <v>11337</v>
      </c>
      <c r="N17" s="52"/>
      <c r="O17" s="53"/>
      <c r="P17" s="5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="4" customFormat="1" ht="15" spans="1:75">
      <c r="A18" s="30"/>
      <c r="B18" s="31" t="s">
        <v>24</v>
      </c>
      <c r="C18" s="31" t="s">
        <v>25</v>
      </c>
      <c r="D18" s="32" t="s">
        <v>47</v>
      </c>
      <c r="E18" s="35" t="s">
        <v>48</v>
      </c>
      <c r="F18" s="34" t="s">
        <v>28</v>
      </c>
      <c r="G18" s="34" t="s">
        <v>29</v>
      </c>
      <c r="H18" s="32">
        <v>26390</v>
      </c>
      <c r="I18" s="52"/>
      <c r="J18" s="52">
        <v>19021</v>
      </c>
      <c r="K18" s="52">
        <v>19021</v>
      </c>
      <c r="L18" s="52"/>
      <c r="M18" s="52">
        <v>7369</v>
      </c>
      <c r="N18" s="52"/>
      <c r="O18" s="53"/>
      <c r="P18" s="5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="4" customFormat="1" ht="15" spans="1:75">
      <c r="A19" s="30"/>
      <c r="B19" s="31" t="s">
        <v>24</v>
      </c>
      <c r="C19" s="31" t="s">
        <v>25</v>
      </c>
      <c r="D19" s="32" t="s">
        <v>47</v>
      </c>
      <c r="E19" s="33" t="s">
        <v>49</v>
      </c>
      <c r="F19" s="34" t="s">
        <v>34</v>
      </c>
      <c r="G19" s="34" t="s">
        <v>32</v>
      </c>
      <c r="H19" s="32">
        <v>26390</v>
      </c>
      <c r="I19" s="52"/>
      <c r="J19" s="52">
        <v>19021</v>
      </c>
      <c r="K19" s="52">
        <v>19021</v>
      </c>
      <c r="L19" s="52"/>
      <c r="M19" s="52">
        <v>7369</v>
      </c>
      <c r="N19" s="52"/>
      <c r="O19" s="53"/>
      <c r="P19" s="5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="4" customFormat="1" ht="15" spans="1:75">
      <c r="A20" s="30"/>
      <c r="B20" s="31" t="s">
        <v>24</v>
      </c>
      <c r="C20" s="31" t="s">
        <v>25</v>
      </c>
      <c r="D20" s="32" t="s">
        <v>50</v>
      </c>
      <c r="E20" s="33" t="s">
        <v>51</v>
      </c>
      <c r="F20" s="34" t="s">
        <v>34</v>
      </c>
      <c r="G20" s="34" t="s">
        <v>32</v>
      </c>
      <c r="H20" s="32">
        <v>31500</v>
      </c>
      <c r="I20" s="52"/>
      <c r="J20" s="52">
        <v>22704</v>
      </c>
      <c r="K20" s="52">
        <v>22704</v>
      </c>
      <c r="L20" s="52"/>
      <c r="M20" s="52">
        <v>8796</v>
      </c>
      <c r="N20" s="52"/>
      <c r="O20" s="53"/>
      <c r="P20" s="5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</row>
    <row r="21" s="4" customFormat="1" ht="15" spans="1:75">
      <c r="A21" s="30"/>
      <c r="B21" s="31" t="s">
        <v>24</v>
      </c>
      <c r="C21" s="31" t="s">
        <v>25</v>
      </c>
      <c r="D21" s="32" t="s">
        <v>52</v>
      </c>
      <c r="E21" s="33" t="s">
        <v>53</v>
      </c>
      <c r="F21" s="34" t="s">
        <v>34</v>
      </c>
      <c r="G21" s="34" t="s">
        <v>32</v>
      </c>
      <c r="H21" s="32">
        <v>96600</v>
      </c>
      <c r="I21" s="52"/>
      <c r="J21" s="52">
        <v>69627</v>
      </c>
      <c r="K21" s="52">
        <v>69627</v>
      </c>
      <c r="L21" s="52"/>
      <c r="M21" s="52">
        <v>26973</v>
      </c>
      <c r="N21" s="52"/>
      <c r="O21" s="53"/>
      <c r="P21" s="5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</row>
    <row r="22" s="4" customFormat="1" ht="15" spans="1:16">
      <c r="A22" s="30"/>
      <c r="B22" s="31" t="s">
        <v>24</v>
      </c>
      <c r="C22" s="31" t="s">
        <v>25</v>
      </c>
      <c r="D22" s="32" t="s">
        <v>54</v>
      </c>
      <c r="E22" s="33" t="s">
        <v>55</v>
      </c>
      <c r="F22" s="34" t="s">
        <v>34</v>
      </c>
      <c r="G22" s="34" t="s">
        <v>32</v>
      </c>
      <c r="H22" s="32">
        <v>38640</v>
      </c>
      <c r="I22" s="56"/>
      <c r="J22" s="52">
        <v>27851</v>
      </c>
      <c r="K22" s="52">
        <v>27851</v>
      </c>
      <c r="L22" s="52"/>
      <c r="M22" s="52">
        <v>10789</v>
      </c>
      <c r="N22" s="52"/>
      <c r="O22" s="56"/>
      <c r="P22" s="16"/>
    </row>
    <row r="23" s="5" customFormat="1" ht="15" spans="1:16">
      <c r="A23" s="30"/>
      <c r="B23" s="31" t="s">
        <v>24</v>
      </c>
      <c r="C23" s="31" t="s">
        <v>25</v>
      </c>
      <c r="D23" s="32" t="s">
        <v>56</v>
      </c>
      <c r="E23" s="33" t="s">
        <v>57</v>
      </c>
      <c r="F23" s="34" t="s">
        <v>34</v>
      </c>
      <c r="G23" s="34" t="s">
        <v>32</v>
      </c>
      <c r="H23" s="32">
        <v>52780</v>
      </c>
      <c r="I23" s="56"/>
      <c r="J23" s="52">
        <v>38042</v>
      </c>
      <c r="K23" s="52">
        <v>38042</v>
      </c>
      <c r="L23" s="52"/>
      <c r="M23" s="52">
        <v>14738</v>
      </c>
      <c r="N23" s="52"/>
      <c r="O23" s="56"/>
      <c r="P23" s="57"/>
    </row>
    <row r="24" s="6" customFormat="1" ht="15" customHeight="1" spans="1:16">
      <c r="A24" s="30"/>
      <c r="B24" s="33" t="s">
        <v>24</v>
      </c>
      <c r="C24" s="33" t="s">
        <v>25</v>
      </c>
      <c r="D24" s="33" t="s">
        <v>58</v>
      </c>
      <c r="E24" s="33" t="s">
        <v>59</v>
      </c>
      <c r="F24" s="33" t="s">
        <v>34</v>
      </c>
      <c r="G24" s="33" t="s">
        <v>32</v>
      </c>
      <c r="H24" s="33">
        <v>48720</v>
      </c>
      <c r="I24" s="33"/>
      <c r="J24" s="52">
        <v>35116</v>
      </c>
      <c r="K24" s="52">
        <v>35116</v>
      </c>
      <c r="L24" s="52"/>
      <c r="M24" s="52">
        <v>13604</v>
      </c>
      <c r="N24" s="52"/>
      <c r="O24" s="58"/>
      <c r="P24" s="55"/>
    </row>
    <row r="25" s="6" customFormat="1" ht="15" customHeight="1" spans="1:16">
      <c r="A25" s="30"/>
      <c r="B25" s="33" t="s">
        <v>24</v>
      </c>
      <c r="C25" s="33" t="s">
        <v>25</v>
      </c>
      <c r="D25" s="33" t="s">
        <v>60</v>
      </c>
      <c r="E25" s="33" t="s">
        <v>61</v>
      </c>
      <c r="F25" s="33" t="s">
        <v>34</v>
      </c>
      <c r="G25" s="33" t="s">
        <v>32</v>
      </c>
      <c r="H25" s="33">
        <v>45472</v>
      </c>
      <c r="I25" s="33"/>
      <c r="J25" s="52">
        <v>32775</v>
      </c>
      <c r="K25" s="52">
        <v>32775</v>
      </c>
      <c r="L25" s="52"/>
      <c r="M25" s="52">
        <v>12696</v>
      </c>
      <c r="N25" s="52"/>
      <c r="O25" s="58"/>
      <c r="P25" s="55"/>
    </row>
    <row r="26" s="7" customFormat="1" ht="15" customHeight="1" spans="1:16">
      <c r="A26" s="30"/>
      <c r="B26" s="33" t="s">
        <v>24</v>
      </c>
      <c r="C26" s="33" t="s">
        <v>25</v>
      </c>
      <c r="D26" s="33" t="s">
        <v>45</v>
      </c>
      <c r="E26" s="33" t="s">
        <v>62</v>
      </c>
      <c r="F26" s="33" t="s">
        <v>63</v>
      </c>
      <c r="G26" s="33" t="s">
        <v>64</v>
      </c>
      <c r="H26" s="33">
        <v>40600</v>
      </c>
      <c r="I26" s="33"/>
      <c r="J26" s="52">
        <v>29265</v>
      </c>
      <c r="K26" s="52">
        <v>29265</v>
      </c>
      <c r="L26" s="52"/>
      <c r="M26" s="52">
        <v>11336</v>
      </c>
      <c r="N26" s="52"/>
      <c r="O26" s="59"/>
      <c r="P26" s="60"/>
    </row>
    <row r="27" s="7" customFormat="1" ht="15" customHeight="1" spans="1:16">
      <c r="A27" s="30"/>
      <c r="B27" s="33" t="s">
        <v>24</v>
      </c>
      <c r="C27" s="33" t="s">
        <v>25</v>
      </c>
      <c r="D27" s="33" t="s">
        <v>65</v>
      </c>
      <c r="E27" s="33" t="s">
        <v>66</v>
      </c>
      <c r="F27" s="33" t="s">
        <v>63</v>
      </c>
      <c r="G27" s="33" t="s">
        <v>64</v>
      </c>
      <c r="H27" s="33">
        <v>60375</v>
      </c>
      <c r="I27" s="33"/>
      <c r="J27" s="52">
        <v>43517</v>
      </c>
      <c r="K27" s="52">
        <v>43517</v>
      </c>
      <c r="L27" s="52"/>
      <c r="M27" s="52">
        <v>16858</v>
      </c>
      <c r="N27" s="52"/>
      <c r="O27" s="59"/>
      <c r="P27" s="60"/>
    </row>
    <row r="28" s="7" customFormat="1" ht="15" customHeight="1" spans="1:16">
      <c r="A28" s="37"/>
      <c r="B28" s="37" t="s">
        <v>67</v>
      </c>
      <c r="C28" s="38"/>
      <c r="D28" s="38"/>
      <c r="E28" s="39"/>
      <c r="F28" s="38"/>
      <c r="G28" s="38"/>
      <c r="H28" s="40">
        <f>SUM(H9:H27)</f>
        <v>1109920</v>
      </c>
      <c r="I28" s="40">
        <f>SUM(I24:I27)</f>
        <v>0</v>
      </c>
      <c r="J28" s="40">
        <f>SUM(J9:J27)</f>
        <v>800000</v>
      </c>
      <c r="K28" s="40">
        <f>SUM(K9:K27)</f>
        <v>800000</v>
      </c>
      <c r="L28" s="40">
        <f>SUM(L9:L27)</f>
        <v>0</v>
      </c>
      <c r="M28" s="40">
        <f>SUM(M9:M27)</f>
        <v>309920</v>
      </c>
      <c r="N28" s="61"/>
      <c r="O28" s="61"/>
      <c r="P28" s="60"/>
    </row>
    <row r="29" s="2" customFormat="1" spans="1:16">
      <c r="A29" s="28" t="s">
        <v>68</v>
      </c>
      <c r="B29" s="28"/>
      <c r="C29" s="28"/>
      <c r="D29" s="28"/>
      <c r="E29" s="28"/>
      <c r="F29" s="28"/>
      <c r="G29" s="28"/>
      <c r="H29" s="29">
        <f t="shared" ref="H29:M29" si="1">SUM(H30:H42)</f>
        <v>733000</v>
      </c>
      <c r="I29" s="29">
        <f t="shared" si="1"/>
        <v>133000</v>
      </c>
      <c r="J29" s="29">
        <f t="shared" si="1"/>
        <v>600000</v>
      </c>
      <c r="K29" s="29">
        <f t="shared" si="1"/>
        <v>600000</v>
      </c>
      <c r="L29" s="29">
        <f t="shared" si="1"/>
        <v>0</v>
      </c>
      <c r="M29" s="29">
        <f t="shared" si="1"/>
        <v>0</v>
      </c>
      <c r="N29" s="50"/>
      <c r="O29" s="50"/>
      <c r="P29" s="51"/>
    </row>
    <row r="30" s="7" customFormat="1" ht="15" customHeight="1" spans="1:75">
      <c r="A30" s="33" t="s">
        <v>69</v>
      </c>
      <c r="B30" s="33" t="s">
        <v>25</v>
      </c>
      <c r="C30" s="33" t="s">
        <v>24</v>
      </c>
      <c r="D30" s="33" t="s">
        <v>70</v>
      </c>
      <c r="E30" s="33" t="s">
        <v>71</v>
      </c>
      <c r="F30" s="33" t="s">
        <v>72</v>
      </c>
      <c r="G30" s="33" t="s">
        <v>73</v>
      </c>
      <c r="H30" s="33">
        <f t="shared" ref="H30:H40" si="2">I30+J30</f>
        <v>46102</v>
      </c>
      <c r="I30" s="33">
        <v>8473</v>
      </c>
      <c r="J30" s="33">
        <v>37629</v>
      </c>
      <c r="K30" s="33">
        <v>37629</v>
      </c>
      <c r="L30" s="33"/>
      <c r="M30" s="33"/>
      <c r="N30" s="33"/>
      <c r="O30" s="33" t="s">
        <v>74</v>
      </c>
      <c r="P30" s="62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</row>
    <row r="31" s="7" customFormat="1" ht="15" customHeight="1" spans="1:75">
      <c r="A31" s="33" t="s">
        <v>69</v>
      </c>
      <c r="B31" s="33" t="s">
        <v>25</v>
      </c>
      <c r="C31" s="33" t="s">
        <v>24</v>
      </c>
      <c r="D31" s="33" t="s">
        <v>75</v>
      </c>
      <c r="E31" s="33" t="s">
        <v>76</v>
      </c>
      <c r="F31" s="33" t="s">
        <v>77</v>
      </c>
      <c r="G31" s="33" t="s">
        <v>78</v>
      </c>
      <c r="H31" s="33">
        <f t="shared" si="2"/>
        <v>38220.5</v>
      </c>
      <c r="I31" s="33">
        <v>6949.2</v>
      </c>
      <c r="J31" s="33">
        <v>31271.3</v>
      </c>
      <c r="K31" s="33">
        <v>31271.3</v>
      </c>
      <c r="L31" s="33"/>
      <c r="M31" s="33"/>
      <c r="N31" s="33"/>
      <c r="O31" s="33" t="s">
        <v>74</v>
      </c>
      <c r="P31" s="62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</row>
    <row r="32" s="7" customFormat="1" ht="15" customHeight="1" spans="1:75">
      <c r="A32" s="33" t="s">
        <v>69</v>
      </c>
      <c r="B32" s="33" t="s">
        <v>25</v>
      </c>
      <c r="C32" s="33" t="s">
        <v>24</v>
      </c>
      <c r="D32" s="33" t="s">
        <v>75</v>
      </c>
      <c r="E32" s="33" t="s">
        <v>79</v>
      </c>
      <c r="F32" s="33" t="s">
        <v>80</v>
      </c>
      <c r="G32" s="33" t="s">
        <v>81</v>
      </c>
      <c r="H32" s="33">
        <f t="shared" si="2"/>
        <v>38220.5</v>
      </c>
      <c r="I32" s="33">
        <v>6949.2</v>
      </c>
      <c r="J32" s="33">
        <v>31271.3</v>
      </c>
      <c r="K32" s="33">
        <v>31271.3</v>
      </c>
      <c r="L32" s="33"/>
      <c r="M32" s="33"/>
      <c r="N32" s="33"/>
      <c r="O32" s="33" t="s">
        <v>74</v>
      </c>
      <c r="P32" s="62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</row>
    <row r="33" s="7" customFormat="1" ht="15" customHeight="1" spans="1:75">
      <c r="A33" s="33" t="s">
        <v>69</v>
      </c>
      <c r="B33" s="33" t="s">
        <v>25</v>
      </c>
      <c r="C33" s="33" t="s">
        <v>24</v>
      </c>
      <c r="D33" s="33" t="s">
        <v>75</v>
      </c>
      <c r="E33" s="33" t="s">
        <v>82</v>
      </c>
      <c r="F33" s="33" t="s">
        <v>83</v>
      </c>
      <c r="G33" s="33" t="s">
        <v>84</v>
      </c>
      <c r="H33" s="33">
        <f t="shared" si="2"/>
        <v>38220.5</v>
      </c>
      <c r="I33" s="33">
        <v>6949.2</v>
      </c>
      <c r="J33" s="33">
        <v>31271.3</v>
      </c>
      <c r="K33" s="33">
        <v>31271.3</v>
      </c>
      <c r="L33" s="33"/>
      <c r="M33" s="33"/>
      <c r="N33" s="33"/>
      <c r="O33" s="33" t="s">
        <v>74</v>
      </c>
      <c r="P33" s="62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</row>
    <row r="34" s="7" customFormat="1" ht="15" customHeight="1" spans="1:75">
      <c r="A34" s="33" t="s">
        <v>69</v>
      </c>
      <c r="B34" s="33" t="s">
        <v>25</v>
      </c>
      <c r="C34" s="33" t="s">
        <v>24</v>
      </c>
      <c r="D34" s="33" t="s">
        <v>75</v>
      </c>
      <c r="E34" s="33" t="s">
        <v>85</v>
      </c>
      <c r="F34" s="33" t="s">
        <v>77</v>
      </c>
      <c r="G34" s="33" t="s">
        <v>86</v>
      </c>
      <c r="H34" s="33">
        <f t="shared" si="2"/>
        <v>38220.5</v>
      </c>
      <c r="I34" s="33">
        <v>6949.2</v>
      </c>
      <c r="J34" s="33">
        <v>31271.3</v>
      </c>
      <c r="K34" s="33">
        <v>31271.3</v>
      </c>
      <c r="L34" s="33"/>
      <c r="M34" s="33"/>
      <c r="N34" s="33"/>
      <c r="O34" s="33" t="s">
        <v>74</v>
      </c>
      <c r="P34" s="62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</row>
    <row r="35" s="7" customFormat="1" ht="15" customHeight="1" spans="1:75">
      <c r="A35" s="33" t="s">
        <v>69</v>
      </c>
      <c r="B35" s="33" t="s">
        <v>25</v>
      </c>
      <c r="C35" s="33" t="s">
        <v>24</v>
      </c>
      <c r="D35" s="33" t="s">
        <v>87</v>
      </c>
      <c r="E35" s="33" t="s">
        <v>88</v>
      </c>
      <c r="F35" s="33" t="s">
        <v>89</v>
      </c>
      <c r="G35" s="33" t="s">
        <v>78</v>
      </c>
      <c r="H35" s="33">
        <f t="shared" si="2"/>
        <v>43891</v>
      </c>
      <c r="I35" s="33">
        <v>7980.2</v>
      </c>
      <c r="J35" s="33">
        <v>35910.8</v>
      </c>
      <c r="K35" s="33">
        <v>35910.8</v>
      </c>
      <c r="L35" s="33"/>
      <c r="M35" s="33"/>
      <c r="N35" s="33"/>
      <c r="O35" s="33" t="s">
        <v>74</v>
      </c>
      <c r="P35" s="62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</row>
    <row r="36" s="7" customFormat="1" ht="15" customHeight="1" spans="1:75">
      <c r="A36" s="33" t="s">
        <v>90</v>
      </c>
      <c r="B36" s="33" t="s">
        <v>25</v>
      </c>
      <c r="C36" s="33" t="s">
        <v>24</v>
      </c>
      <c r="D36" s="33" t="s">
        <v>91</v>
      </c>
      <c r="E36" s="33" t="s">
        <v>92</v>
      </c>
      <c r="F36" s="33" t="s">
        <v>93</v>
      </c>
      <c r="G36" s="33" t="s">
        <v>94</v>
      </c>
      <c r="H36" s="33">
        <f t="shared" si="2"/>
        <v>49225</v>
      </c>
      <c r="I36" s="33">
        <v>8950</v>
      </c>
      <c r="J36" s="33">
        <v>40275</v>
      </c>
      <c r="K36" s="33">
        <v>40275</v>
      </c>
      <c r="L36" s="33"/>
      <c r="M36" s="33"/>
      <c r="N36" s="33"/>
      <c r="O36" s="33" t="s">
        <v>95</v>
      </c>
      <c r="P36" s="62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</row>
    <row r="37" s="7" customFormat="1" ht="15" customHeight="1" spans="1:75">
      <c r="A37" s="33" t="s">
        <v>90</v>
      </c>
      <c r="B37" s="33" t="s">
        <v>25</v>
      </c>
      <c r="C37" s="33" t="s">
        <v>24</v>
      </c>
      <c r="D37" s="33" t="s">
        <v>91</v>
      </c>
      <c r="E37" s="33" t="s">
        <v>96</v>
      </c>
      <c r="F37" s="33" t="s">
        <v>97</v>
      </c>
      <c r="G37" s="33" t="s">
        <v>98</v>
      </c>
      <c r="H37" s="33">
        <f t="shared" si="2"/>
        <v>49225</v>
      </c>
      <c r="I37" s="33">
        <v>8950</v>
      </c>
      <c r="J37" s="33">
        <v>40275</v>
      </c>
      <c r="K37" s="33">
        <v>40275</v>
      </c>
      <c r="L37" s="33"/>
      <c r="M37" s="33"/>
      <c r="N37" s="33"/>
      <c r="O37" s="33" t="s">
        <v>95</v>
      </c>
      <c r="P37" s="62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</row>
    <row r="38" s="7" customFormat="1" ht="15" customHeight="1" spans="1:75">
      <c r="A38" s="33" t="s">
        <v>90</v>
      </c>
      <c r="B38" s="33" t="s">
        <v>25</v>
      </c>
      <c r="C38" s="33" t="s">
        <v>24</v>
      </c>
      <c r="D38" s="33" t="s">
        <v>91</v>
      </c>
      <c r="E38" s="33" t="s">
        <v>99</v>
      </c>
      <c r="F38" s="33" t="s">
        <v>100</v>
      </c>
      <c r="G38" s="33" t="s">
        <v>101</v>
      </c>
      <c r="H38" s="33">
        <f t="shared" si="2"/>
        <v>49225</v>
      </c>
      <c r="I38" s="33">
        <v>8950</v>
      </c>
      <c r="J38" s="33">
        <v>40275</v>
      </c>
      <c r="K38" s="33">
        <v>40275</v>
      </c>
      <c r="L38" s="33"/>
      <c r="M38" s="33"/>
      <c r="N38" s="33"/>
      <c r="O38" s="33" t="s">
        <v>95</v>
      </c>
      <c r="P38" s="62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</row>
    <row r="39" s="7" customFormat="1" ht="15" customHeight="1" spans="1:75">
      <c r="A39" s="33" t="s">
        <v>90</v>
      </c>
      <c r="B39" s="33" t="s">
        <v>25</v>
      </c>
      <c r="C39" s="33" t="s">
        <v>24</v>
      </c>
      <c r="D39" s="33" t="s">
        <v>91</v>
      </c>
      <c r="E39" s="33" t="s">
        <v>102</v>
      </c>
      <c r="F39" s="33" t="s">
        <v>103</v>
      </c>
      <c r="G39" s="33" t="s">
        <v>104</v>
      </c>
      <c r="H39" s="33">
        <f t="shared" si="2"/>
        <v>49225</v>
      </c>
      <c r="I39" s="33">
        <v>8950</v>
      </c>
      <c r="J39" s="33">
        <v>40275</v>
      </c>
      <c r="K39" s="33">
        <v>40275</v>
      </c>
      <c r="L39" s="33"/>
      <c r="M39" s="33"/>
      <c r="N39" s="33"/>
      <c r="O39" s="33" t="s">
        <v>95</v>
      </c>
      <c r="P39" s="62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</row>
    <row r="40" s="7" customFormat="1" ht="15" customHeight="1" spans="1:75">
      <c r="A40" s="33" t="s">
        <v>90</v>
      </c>
      <c r="B40" s="33" t="s">
        <v>25</v>
      </c>
      <c r="C40" s="33" t="s">
        <v>24</v>
      </c>
      <c r="D40" s="33" t="s">
        <v>91</v>
      </c>
      <c r="E40" s="33" t="s">
        <v>105</v>
      </c>
      <c r="F40" s="33" t="s">
        <v>97</v>
      </c>
      <c r="G40" s="33" t="s">
        <v>106</v>
      </c>
      <c r="H40" s="33">
        <f t="shared" si="2"/>
        <v>49225</v>
      </c>
      <c r="I40" s="33">
        <v>8950</v>
      </c>
      <c r="J40" s="33">
        <v>40275</v>
      </c>
      <c r="K40" s="33">
        <v>40275</v>
      </c>
      <c r="L40" s="33"/>
      <c r="M40" s="33"/>
      <c r="N40" s="33"/>
      <c r="O40" s="33" t="s">
        <v>95</v>
      </c>
      <c r="P40" s="62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</row>
    <row r="41" s="7" customFormat="1" ht="15" customHeight="1" spans="1:75">
      <c r="A41" s="33" t="s">
        <v>107</v>
      </c>
      <c r="B41" s="33" t="s">
        <v>25</v>
      </c>
      <c r="C41" s="33" t="s">
        <v>24</v>
      </c>
      <c r="D41" s="33" t="s">
        <v>108</v>
      </c>
      <c r="E41" s="33" t="s">
        <v>109</v>
      </c>
      <c r="F41" s="33">
        <v>119.146572</v>
      </c>
      <c r="G41" s="33">
        <v>34.948625</v>
      </c>
      <c r="H41" s="33">
        <v>181440</v>
      </c>
      <c r="I41" s="33">
        <v>32660</v>
      </c>
      <c r="J41" s="33">
        <f>H41-I41</f>
        <v>148780</v>
      </c>
      <c r="K41" s="33">
        <f>J41</f>
        <v>148780</v>
      </c>
      <c r="L41" s="33"/>
      <c r="M41" s="33"/>
      <c r="N41" s="33"/>
      <c r="O41" s="33" t="s">
        <v>110</v>
      </c>
      <c r="P41" s="62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</row>
    <row r="42" s="7" customFormat="1" ht="15" customHeight="1" spans="1:75">
      <c r="A42" s="33" t="s">
        <v>107</v>
      </c>
      <c r="B42" s="33" t="s">
        <v>25</v>
      </c>
      <c r="C42" s="33" t="s">
        <v>24</v>
      </c>
      <c r="D42" s="33" t="s">
        <v>111</v>
      </c>
      <c r="E42" s="33" t="s">
        <v>112</v>
      </c>
      <c r="F42" s="33">
        <v>119.140471</v>
      </c>
      <c r="G42" s="33">
        <v>34.951212</v>
      </c>
      <c r="H42" s="33">
        <v>62560</v>
      </c>
      <c r="I42" s="33">
        <v>11340</v>
      </c>
      <c r="J42" s="33">
        <f>H42-I42</f>
        <v>51220</v>
      </c>
      <c r="K42" s="33">
        <f>J42</f>
        <v>51220</v>
      </c>
      <c r="L42" s="33"/>
      <c r="M42" s="33"/>
      <c r="N42" s="33"/>
      <c r="O42" s="33" t="s">
        <v>110</v>
      </c>
      <c r="P42" s="62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</row>
    <row r="43" s="3" customFormat="1" spans="1:16">
      <c r="A43" s="41"/>
      <c r="B43" s="42" t="s">
        <v>67</v>
      </c>
      <c r="C43" s="42"/>
      <c r="D43" s="43"/>
      <c r="E43" s="44"/>
      <c r="F43" s="43"/>
      <c r="G43" s="43"/>
      <c r="H43" s="44">
        <f>SUM(H30:H42)</f>
        <v>733000</v>
      </c>
      <c r="I43" s="44">
        <f>SUM(I30:I42)</f>
        <v>133000</v>
      </c>
      <c r="J43" s="44">
        <f>SUM(J30:J42)</f>
        <v>600000</v>
      </c>
      <c r="K43" s="44">
        <f>SUM(K30:K42)</f>
        <v>600000</v>
      </c>
      <c r="L43" s="44"/>
      <c r="M43" s="44"/>
      <c r="N43" s="44"/>
      <c r="O43" s="42"/>
      <c r="P43" s="54"/>
    </row>
    <row r="44" s="2" customFormat="1" spans="1:16">
      <c r="A44" s="28" t="s">
        <v>113</v>
      </c>
      <c r="B44" s="28"/>
      <c r="C44" s="28"/>
      <c r="D44" s="28"/>
      <c r="E44" s="28"/>
      <c r="F44" s="28"/>
      <c r="G44" s="28"/>
      <c r="H44" s="29">
        <f t="shared" ref="H44:N44" si="3">SUM(H45:H48)</f>
        <v>734000</v>
      </c>
      <c r="I44" s="29">
        <f t="shared" si="3"/>
        <v>0</v>
      </c>
      <c r="J44" s="29">
        <f t="shared" si="3"/>
        <v>600000</v>
      </c>
      <c r="K44" s="29">
        <f t="shared" si="3"/>
        <v>600000</v>
      </c>
      <c r="L44" s="29">
        <f t="shared" si="3"/>
        <v>0</v>
      </c>
      <c r="M44" s="29">
        <f t="shared" si="3"/>
        <v>134000</v>
      </c>
      <c r="N44" s="29">
        <f t="shared" si="3"/>
        <v>0</v>
      </c>
      <c r="O44" s="50"/>
      <c r="P44" s="51"/>
    </row>
    <row r="45" s="8" customFormat="1" ht="32" customHeight="1" spans="1:16">
      <c r="A45" s="37" t="s">
        <v>114</v>
      </c>
      <c r="B45" s="37" t="s">
        <v>115</v>
      </c>
      <c r="C45" s="38" t="s">
        <v>116</v>
      </c>
      <c r="D45" s="38" t="s">
        <v>117</v>
      </c>
      <c r="E45" s="38" t="s">
        <v>118</v>
      </c>
      <c r="F45" s="38">
        <v>118.983968</v>
      </c>
      <c r="G45" s="38">
        <v>35.010357</v>
      </c>
      <c r="H45" s="40">
        <v>185401</v>
      </c>
      <c r="I45" s="40"/>
      <c r="J45" s="38">
        <v>151554</v>
      </c>
      <c r="K45" s="40">
        <v>151554</v>
      </c>
      <c r="L45" s="40"/>
      <c r="M45" s="40">
        <v>33847.12</v>
      </c>
      <c r="N45" s="38"/>
      <c r="O45" s="38"/>
      <c r="P45" s="60"/>
    </row>
    <row r="46" s="8" customFormat="1" ht="32" customHeight="1" spans="1:16">
      <c r="A46" s="37" t="s">
        <v>114</v>
      </c>
      <c r="B46" s="37" t="s">
        <v>115</v>
      </c>
      <c r="C46" s="38" t="s">
        <v>116</v>
      </c>
      <c r="D46" s="38" t="s">
        <v>117</v>
      </c>
      <c r="E46" s="37" t="s">
        <v>119</v>
      </c>
      <c r="F46" s="38">
        <v>118.98392</v>
      </c>
      <c r="G46" s="38">
        <v>35.010635</v>
      </c>
      <c r="H46" s="40">
        <v>185401</v>
      </c>
      <c r="I46" s="40"/>
      <c r="J46" s="40">
        <v>151554</v>
      </c>
      <c r="K46" s="40">
        <v>151554</v>
      </c>
      <c r="L46" s="40"/>
      <c r="M46" s="40">
        <v>33847.12</v>
      </c>
      <c r="N46" s="38"/>
      <c r="O46" s="38"/>
      <c r="P46" s="60"/>
    </row>
    <row r="47" s="7" customFormat="1" ht="32" customHeight="1" spans="1:16">
      <c r="A47" s="37" t="s">
        <v>114</v>
      </c>
      <c r="B47" s="37" t="s">
        <v>115</v>
      </c>
      <c r="C47" s="38" t="s">
        <v>116</v>
      </c>
      <c r="D47" s="38" t="s">
        <v>117</v>
      </c>
      <c r="E47" s="39" t="s">
        <v>120</v>
      </c>
      <c r="F47" s="38">
        <v>118.98387</v>
      </c>
      <c r="G47" s="38">
        <v>35.010882</v>
      </c>
      <c r="H47" s="40">
        <v>185401</v>
      </c>
      <c r="I47" s="40"/>
      <c r="J47" s="40">
        <v>151554</v>
      </c>
      <c r="K47" s="40">
        <v>151554</v>
      </c>
      <c r="L47" s="40"/>
      <c r="M47" s="40">
        <v>33847.12</v>
      </c>
      <c r="N47" s="61"/>
      <c r="O47" s="61"/>
      <c r="P47" s="60"/>
    </row>
    <row r="48" s="7" customFormat="1" ht="32" customHeight="1" spans="1:16">
      <c r="A48" s="37" t="s">
        <v>114</v>
      </c>
      <c r="B48" s="37" t="s">
        <v>115</v>
      </c>
      <c r="C48" s="38" t="s">
        <v>116</v>
      </c>
      <c r="D48" s="38" t="s">
        <v>121</v>
      </c>
      <c r="E48" s="39" t="s">
        <v>122</v>
      </c>
      <c r="F48" s="38">
        <v>118.98385</v>
      </c>
      <c r="G48" s="38">
        <v>35.011107</v>
      </c>
      <c r="H48" s="40">
        <v>177797</v>
      </c>
      <c r="I48" s="40"/>
      <c r="J48" s="40">
        <v>145338</v>
      </c>
      <c r="K48" s="40">
        <v>145338</v>
      </c>
      <c r="L48" s="40"/>
      <c r="M48" s="40">
        <v>32458.64</v>
      </c>
      <c r="N48" s="61"/>
      <c r="O48" s="61"/>
      <c r="P48" s="60"/>
    </row>
    <row r="49" s="3" customFormat="1" spans="1:16">
      <c r="A49" s="41"/>
      <c r="B49" s="42" t="s">
        <v>67</v>
      </c>
      <c r="C49" s="42"/>
      <c r="D49" s="43"/>
      <c r="E49" s="44"/>
      <c r="F49" s="43"/>
      <c r="G49" s="43"/>
      <c r="H49" s="44">
        <f t="shared" ref="H49:M49" si="4">SUM(H45:H48)</f>
        <v>734000</v>
      </c>
      <c r="I49" s="44">
        <f t="shared" si="4"/>
        <v>0</v>
      </c>
      <c r="J49" s="44">
        <f t="shared" si="4"/>
        <v>600000</v>
      </c>
      <c r="K49" s="44">
        <f t="shared" si="4"/>
        <v>600000</v>
      </c>
      <c r="L49" s="44">
        <f t="shared" si="4"/>
        <v>0</v>
      </c>
      <c r="M49" s="44">
        <f t="shared" si="4"/>
        <v>134000</v>
      </c>
      <c r="N49" s="44"/>
      <c r="O49" s="42"/>
      <c r="P49" s="54"/>
    </row>
    <row r="50" s="2" customFormat="1" spans="1:16">
      <c r="A50" s="28" t="s">
        <v>123</v>
      </c>
      <c r="B50" s="28"/>
      <c r="C50" s="28"/>
      <c r="D50" s="28"/>
      <c r="E50" s="28"/>
      <c r="F50" s="28"/>
      <c r="G50" s="28"/>
      <c r="H50" s="28">
        <f t="shared" ref="H50:M50" si="5">SUM(H51:H91)</f>
        <v>1372944</v>
      </c>
      <c r="I50" s="28">
        <f t="shared" si="5"/>
        <v>16000</v>
      </c>
      <c r="J50" s="28">
        <f t="shared" si="5"/>
        <v>800000</v>
      </c>
      <c r="K50" s="28">
        <f t="shared" si="5"/>
        <v>800000</v>
      </c>
      <c r="L50" s="28">
        <f t="shared" si="5"/>
        <v>0</v>
      </c>
      <c r="M50" s="28">
        <f t="shared" si="5"/>
        <v>556944</v>
      </c>
      <c r="N50" s="50"/>
      <c r="O50" s="50"/>
      <c r="P50" s="51"/>
    </row>
    <row r="51" s="9" customFormat="1" ht="15" customHeight="1" spans="1:16">
      <c r="A51" s="40" t="s">
        <v>124</v>
      </c>
      <c r="B51" s="40" t="s">
        <v>24</v>
      </c>
      <c r="C51" s="40" t="s">
        <v>25</v>
      </c>
      <c r="D51" s="40" t="s">
        <v>125</v>
      </c>
      <c r="E51" s="40" t="s">
        <v>126</v>
      </c>
      <c r="F51" s="40">
        <v>119.037001</v>
      </c>
      <c r="G51" s="40">
        <v>34.706699</v>
      </c>
      <c r="H51" s="40">
        <v>58800</v>
      </c>
      <c r="I51" s="40">
        <v>3400</v>
      </c>
      <c r="J51" s="40">
        <v>50600</v>
      </c>
      <c r="K51" s="40">
        <v>50600</v>
      </c>
      <c r="L51" s="40"/>
      <c r="M51" s="40">
        <v>4800</v>
      </c>
      <c r="N51" s="63"/>
      <c r="O51" s="64"/>
      <c r="P51" s="65"/>
    </row>
    <row r="52" s="9" customFormat="1" ht="15" customHeight="1" spans="1:16">
      <c r="A52" s="40" t="s">
        <v>124</v>
      </c>
      <c r="B52" s="40" t="s">
        <v>24</v>
      </c>
      <c r="C52" s="40" t="s">
        <v>25</v>
      </c>
      <c r="D52" s="40" t="s">
        <v>127</v>
      </c>
      <c r="E52" s="40" t="s">
        <v>128</v>
      </c>
      <c r="F52" s="45" t="s">
        <v>129</v>
      </c>
      <c r="G52" s="40">
        <v>34.706769</v>
      </c>
      <c r="H52" s="40">
        <v>24500</v>
      </c>
      <c r="I52" s="40">
        <v>2900</v>
      </c>
      <c r="J52" s="40">
        <v>17700</v>
      </c>
      <c r="K52" s="40">
        <v>17700</v>
      </c>
      <c r="L52" s="40"/>
      <c r="M52" s="40">
        <v>3900</v>
      </c>
      <c r="N52" s="63"/>
      <c r="O52" s="64"/>
      <c r="P52" s="65"/>
    </row>
    <row r="53" s="9" customFormat="1" ht="15" customHeight="1" spans="1:16">
      <c r="A53" s="40" t="s">
        <v>124</v>
      </c>
      <c r="B53" s="40" t="s">
        <v>24</v>
      </c>
      <c r="C53" s="40" t="s">
        <v>25</v>
      </c>
      <c r="D53" s="40" t="s">
        <v>130</v>
      </c>
      <c r="E53" s="40" t="s">
        <v>131</v>
      </c>
      <c r="F53" s="40">
        <v>119.034892</v>
      </c>
      <c r="G53" s="45" t="s">
        <v>132</v>
      </c>
      <c r="H53" s="40">
        <v>36000</v>
      </c>
      <c r="I53" s="40">
        <v>2100</v>
      </c>
      <c r="J53" s="40">
        <v>30500</v>
      </c>
      <c r="K53" s="40">
        <v>30500</v>
      </c>
      <c r="L53" s="40"/>
      <c r="M53" s="40">
        <v>3400</v>
      </c>
      <c r="N53" s="63"/>
      <c r="O53" s="64"/>
      <c r="P53" s="65"/>
    </row>
    <row r="54" s="9" customFormat="1" ht="15" customHeight="1" spans="1:16">
      <c r="A54" s="40" t="s">
        <v>124</v>
      </c>
      <c r="B54" s="40" t="s">
        <v>24</v>
      </c>
      <c r="C54" s="40" t="s">
        <v>25</v>
      </c>
      <c r="D54" s="40" t="s">
        <v>133</v>
      </c>
      <c r="E54" s="40" t="s">
        <v>134</v>
      </c>
      <c r="F54" s="40">
        <v>119.033879</v>
      </c>
      <c r="G54" s="40">
        <v>34.707014</v>
      </c>
      <c r="H54" s="40">
        <v>13500</v>
      </c>
      <c r="I54" s="40">
        <v>1100</v>
      </c>
      <c r="J54" s="40">
        <v>9900</v>
      </c>
      <c r="K54" s="40">
        <v>9900</v>
      </c>
      <c r="L54" s="40"/>
      <c r="M54" s="40">
        <v>2500</v>
      </c>
      <c r="N54" s="64"/>
      <c r="O54" s="64"/>
      <c r="P54" s="65"/>
    </row>
    <row r="55" s="9" customFormat="1" ht="15" customHeight="1" spans="1:16">
      <c r="A55" s="40" t="s">
        <v>124</v>
      </c>
      <c r="B55" s="40" t="s">
        <v>24</v>
      </c>
      <c r="C55" s="40" t="s">
        <v>25</v>
      </c>
      <c r="D55" s="40" t="s">
        <v>135</v>
      </c>
      <c r="E55" s="40" t="s">
        <v>136</v>
      </c>
      <c r="F55" s="40">
        <v>119.033395</v>
      </c>
      <c r="G55" s="40">
        <v>34.707079</v>
      </c>
      <c r="H55" s="40">
        <v>27000</v>
      </c>
      <c r="I55" s="40">
        <v>1100</v>
      </c>
      <c r="J55" s="40">
        <v>23600</v>
      </c>
      <c r="K55" s="40">
        <v>23600</v>
      </c>
      <c r="L55" s="40"/>
      <c r="M55" s="40">
        <v>2300</v>
      </c>
      <c r="N55" s="63"/>
      <c r="O55" s="63"/>
      <c r="P55" s="65"/>
    </row>
    <row r="56" s="9" customFormat="1" ht="15" customHeight="1" spans="1:16">
      <c r="A56" s="40" t="s">
        <v>124</v>
      </c>
      <c r="B56" s="40" t="s">
        <v>24</v>
      </c>
      <c r="C56" s="40" t="s">
        <v>25</v>
      </c>
      <c r="D56" s="40" t="s">
        <v>137</v>
      </c>
      <c r="E56" s="40" t="s">
        <v>138</v>
      </c>
      <c r="F56" s="40">
        <v>119.032871</v>
      </c>
      <c r="G56" s="40">
        <v>34.707127</v>
      </c>
      <c r="H56" s="40">
        <v>46800</v>
      </c>
      <c r="I56" s="40">
        <v>3200</v>
      </c>
      <c r="J56" s="40">
        <v>39100</v>
      </c>
      <c r="K56" s="40">
        <v>39100</v>
      </c>
      <c r="L56" s="40"/>
      <c r="M56" s="40">
        <v>4500</v>
      </c>
      <c r="N56" s="63"/>
      <c r="O56" s="63"/>
      <c r="P56" s="65"/>
    </row>
    <row r="57" s="9" customFormat="1" ht="15" customHeight="1" spans="1:16">
      <c r="A57" s="40" t="s">
        <v>124</v>
      </c>
      <c r="B57" s="40" t="s">
        <v>24</v>
      </c>
      <c r="C57" s="40" t="s">
        <v>25</v>
      </c>
      <c r="D57" s="40" t="s">
        <v>139</v>
      </c>
      <c r="E57" s="40" t="s">
        <v>140</v>
      </c>
      <c r="F57" s="40">
        <v>119.036879</v>
      </c>
      <c r="G57" s="46">
        <v>34.70569</v>
      </c>
      <c r="H57" s="40">
        <v>21600</v>
      </c>
      <c r="I57" s="40">
        <v>1100</v>
      </c>
      <c r="J57" s="40">
        <v>17700</v>
      </c>
      <c r="K57" s="40">
        <v>17700</v>
      </c>
      <c r="L57" s="40"/>
      <c r="M57" s="40">
        <v>2800</v>
      </c>
      <c r="N57" s="63"/>
      <c r="O57" s="63"/>
      <c r="P57" s="65"/>
    </row>
    <row r="58" s="9" customFormat="1" ht="15" customHeight="1" spans="1:16">
      <c r="A58" s="40" t="s">
        <v>124</v>
      </c>
      <c r="B58" s="40" t="s">
        <v>24</v>
      </c>
      <c r="C58" s="40" t="s">
        <v>25</v>
      </c>
      <c r="D58" s="40" t="s">
        <v>141</v>
      </c>
      <c r="E58" s="40" t="s">
        <v>142</v>
      </c>
      <c r="F58" s="40">
        <v>119.037537</v>
      </c>
      <c r="G58" s="46">
        <v>34.709244</v>
      </c>
      <c r="H58" s="40">
        <v>14700</v>
      </c>
      <c r="I58" s="40">
        <v>1100</v>
      </c>
      <c r="J58" s="40">
        <v>10900</v>
      </c>
      <c r="K58" s="40">
        <v>10900</v>
      </c>
      <c r="L58" s="40"/>
      <c r="M58" s="40">
        <v>2700</v>
      </c>
      <c r="N58" s="63"/>
      <c r="O58" s="63"/>
      <c r="P58" s="65"/>
    </row>
    <row r="59" s="9" customFormat="1" ht="15" customHeight="1" spans="1:16">
      <c r="A59" s="40" t="s">
        <v>143</v>
      </c>
      <c r="B59" s="40" t="s">
        <v>24</v>
      </c>
      <c r="C59" s="40" t="s">
        <v>25</v>
      </c>
      <c r="D59" s="40" t="s">
        <v>144</v>
      </c>
      <c r="E59" s="40" t="s">
        <v>145</v>
      </c>
      <c r="F59" s="45" t="s">
        <v>146</v>
      </c>
      <c r="G59" s="45" t="s">
        <v>147</v>
      </c>
      <c r="H59" s="40">
        <v>48312</v>
      </c>
      <c r="I59" s="40"/>
      <c r="J59" s="40">
        <v>40397.35</v>
      </c>
      <c r="K59" s="40">
        <v>40397.35</v>
      </c>
      <c r="L59" s="40"/>
      <c r="M59" s="40">
        <v>7914.65</v>
      </c>
      <c r="N59" s="63"/>
      <c r="O59" s="63"/>
      <c r="P59" s="65"/>
    </row>
    <row r="60" s="9" customFormat="1" ht="15" customHeight="1" spans="1:16">
      <c r="A60" s="40" t="s">
        <v>143</v>
      </c>
      <c r="B60" s="40" t="s">
        <v>24</v>
      </c>
      <c r="C60" s="40" t="s">
        <v>25</v>
      </c>
      <c r="D60" s="40" t="s">
        <v>148</v>
      </c>
      <c r="E60" s="40" t="s">
        <v>149</v>
      </c>
      <c r="F60" s="45" t="s">
        <v>150</v>
      </c>
      <c r="G60" s="45" t="s">
        <v>151</v>
      </c>
      <c r="H60" s="40">
        <v>49104</v>
      </c>
      <c r="I60" s="66"/>
      <c r="J60" s="40">
        <v>41059.6</v>
      </c>
      <c r="K60" s="40">
        <v>41059.6</v>
      </c>
      <c r="L60" s="40"/>
      <c r="M60" s="40">
        <v>8044.4</v>
      </c>
      <c r="N60" s="63"/>
      <c r="O60" s="63"/>
      <c r="P60" s="65"/>
    </row>
    <row r="61" s="9" customFormat="1" ht="15" customHeight="1" spans="1:16">
      <c r="A61" s="40" t="s">
        <v>143</v>
      </c>
      <c r="B61" s="40" t="s">
        <v>24</v>
      </c>
      <c r="C61" s="40" t="s">
        <v>25</v>
      </c>
      <c r="D61" s="40" t="s">
        <v>148</v>
      </c>
      <c r="E61" s="40" t="s">
        <v>152</v>
      </c>
      <c r="F61" s="45" t="s">
        <v>150</v>
      </c>
      <c r="G61" s="45" t="s">
        <v>153</v>
      </c>
      <c r="H61" s="40">
        <v>49104</v>
      </c>
      <c r="I61" s="66"/>
      <c r="J61" s="40">
        <v>41059.6</v>
      </c>
      <c r="K61" s="40">
        <v>41059.6</v>
      </c>
      <c r="L61" s="66"/>
      <c r="M61" s="40">
        <v>8044.4</v>
      </c>
      <c r="N61" s="63"/>
      <c r="O61" s="63"/>
      <c r="P61" s="65"/>
    </row>
    <row r="62" s="9" customFormat="1" ht="15" customHeight="1" spans="1:16">
      <c r="A62" s="40" t="s">
        <v>143</v>
      </c>
      <c r="B62" s="40" t="s">
        <v>24</v>
      </c>
      <c r="C62" s="40" t="s">
        <v>25</v>
      </c>
      <c r="D62" s="40" t="s">
        <v>154</v>
      </c>
      <c r="E62" s="40" t="s">
        <v>155</v>
      </c>
      <c r="F62" s="45" t="s">
        <v>150</v>
      </c>
      <c r="G62" s="45" t="s">
        <v>156</v>
      </c>
      <c r="H62" s="40">
        <v>43560</v>
      </c>
      <c r="I62" s="40"/>
      <c r="J62" s="40">
        <v>36423.85</v>
      </c>
      <c r="K62" s="40">
        <v>36423.85</v>
      </c>
      <c r="L62" s="40"/>
      <c r="M62" s="40">
        <v>7136.15</v>
      </c>
      <c r="N62" s="63"/>
      <c r="O62" s="63"/>
      <c r="P62" s="65"/>
    </row>
    <row r="63" s="9" customFormat="1" ht="15" customHeight="1" spans="1:16">
      <c r="A63" s="40" t="s">
        <v>143</v>
      </c>
      <c r="B63" s="40" t="s">
        <v>24</v>
      </c>
      <c r="C63" s="40" t="s">
        <v>25</v>
      </c>
      <c r="D63" s="40" t="s">
        <v>148</v>
      </c>
      <c r="E63" s="40" t="s">
        <v>157</v>
      </c>
      <c r="F63" s="45" t="s">
        <v>150</v>
      </c>
      <c r="G63" s="45" t="s">
        <v>158</v>
      </c>
      <c r="H63" s="40">
        <v>49104</v>
      </c>
      <c r="I63" s="40"/>
      <c r="J63" s="40">
        <v>41059.6</v>
      </c>
      <c r="K63" s="40">
        <v>41059.6</v>
      </c>
      <c r="L63" s="40"/>
      <c r="M63" s="40">
        <v>8044.4</v>
      </c>
      <c r="N63" s="63"/>
      <c r="O63" s="63"/>
      <c r="P63" s="65"/>
    </row>
    <row r="64" s="9" customFormat="1" ht="15" customHeight="1" spans="1:16">
      <c r="A64" s="40" t="s">
        <v>159</v>
      </c>
      <c r="B64" s="40" t="s">
        <v>24</v>
      </c>
      <c r="C64" s="40" t="s">
        <v>25</v>
      </c>
      <c r="D64" s="40" t="s">
        <v>160</v>
      </c>
      <c r="E64" s="40" t="s">
        <v>161</v>
      </c>
      <c r="F64" s="45" t="s">
        <v>162</v>
      </c>
      <c r="G64" s="45" t="s">
        <v>163</v>
      </c>
      <c r="H64" s="40">
        <v>46580</v>
      </c>
      <c r="I64" s="67"/>
      <c r="J64" s="40">
        <v>40000</v>
      </c>
      <c r="K64" s="40">
        <v>40000</v>
      </c>
      <c r="L64" s="40"/>
      <c r="M64" s="38">
        <v>6580</v>
      </c>
      <c r="N64" s="63"/>
      <c r="O64" s="63"/>
      <c r="P64" s="65"/>
    </row>
    <row r="65" s="9" customFormat="1" ht="15" customHeight="1" spans="1:16">
      <c r="A65" s="40" t="s">
        <v>159</v>
      </c>
      <c r="B65" s="40" t="s">
        <v>24</v>
      </c>
      <c r="C65" s="40" t="s">
        <v>25</v>
      </c>
      <c r="D65" s="40" t="s">
        <v>160</v>
      </c>
      <c r="E65" s="40" t="s">
        <v>164</v>
      </c>
      <c r="F65" s="45" t="s">
        <v>165</v>
      </c>
      <c r="G65" s="45" t="s">
        <v>166</v>
      </c>
      <c r="H65" s="40">
        <v>46580</v>
      </c>
      <c r="I65" s="67"/>
      <c r="J65" s="40">
        <v>40000</v>
      </c>
      <c r="K65" s="40">
        <v>40000</v>
      </c>
      <c r="L65" s="40"/>
      <c r="M65" s="38">
        <v>6580</v>
      </c>
      <c r="N65" s="63"/>
      <c r="O65" s="63"/>
      <c r="P65" s="65"/>
    </row>
    <row r="66" s="9" customFormat="1" ht="15" customHeight="1" spans="1:16">
      <c r="A66" s="40" t="s">
        <v>159</v>
      </c>
      <c r="B66" s="40" t="s">
        <v>24</v>
      </c>
      <c r="C66" s="40" t="s">
        <v>25</v>
      </c>
      <c r="D66" s="40" t="s">
        <v>167</v>
      </c>
      <c r="E66" s="40" t="s">
        <v>168</v>
      </c>
      <c r="F66" s="45" t="s">
        <v>169</v>
      </c>
      <c r="G66" s="45" t="s">
        <v>170</v>
      </c>
      <c r="H66" s="40">
        <v>21825</v>
      </c>
      <c r="I66" s="67"/>
      <c r="J66" s="40">
        <v>15000</v>
      </c>
      <c r="K66" s="40">
        <v>15000</v>
      </c>
      <c r="L66" s="40"/>
      <c r="M66" s="38">
        <v>6825</v>
      </c>
      <c r="N66" s="63"/>
      <c r="O66" s="63"/>
      <c r="P66" s="65"/>
    </row>
    <row r="67" s="9" customFormat="1" ht="15" customHeight="1" spans="1:16">
      <c r="A67" s="40" t="s">
        <v>159</v>
      </c>
      <c r="B67" s="40" t="s">
        <v>24</v>
      </c>
      <c r="C67" s="40" t="s">
        <v>25</v>
      </c>
      <c r="D67" s="40" t="s">
        <v>171</v>
      </c>
      <c r="E67" s="40" t="s">
        <v>172</v>
      </c>
      <c r="F67" s="45" t="s">
        <v>173</v>
      </c>
      <c r="G67" s="45" t="s">
        <v>174</v>
      </c>
      <c r="H67" s="40">
        <v>22725</v>
      </c>
      <c r="I67" s="67"/>
      <c r="J67" s="40">
        <v>15000</v>
      </c>
      <c r="K67" s="40">
        <v>15000</v>
      </c>
      <c r="L67" s="40"/>
      <c r="M67" s="38">
        <v>7725</v>
      </c>
      <c r="N67" s="63"/>
      <c r="O67" s="63"/>
      <c r="P67" s="65"/>
    </row>
    <row r="68" s="9" customFormat="1" ht="15" customHeight="1" spans="1:16">
      <c r="A68" s="40" t="s">
        <v>159</v>
      </c>
      <c r="B68" s="40" t="s">
        <v>24</v>
      </c>
      <c r="C68" s="40" t="s">
        <v>25</v>
      </c>
      <c r="D68" s="40" t="s">
        <v>175</v>
      </c>
      <c r="E68" s="40" t="s">
        <v>176</v>
      </c>
      <c r="F68" s="45" t="s">
        <v>177</v>
      </c>
      <c r="G68" s="45" t="s">
        <v>178</v>
      </c>
      <c r="H68" s="40">
        <v>54000</v>
      </c>
      <c r="I68" s="40"/>
      <c r="J68" s="40">
        <v>45000</v>
      </c>
      <c r="K68" s="40">
        <v>45000</v>
      </c>
      <c r="L68" s="40"/>
      <c r="M68" s="40">
        <v>9000</v>
      </c>
      <c r="N68" s="63"/>
      <c r="O68" s="63"/>
      <c r="P68" s="65"/>
    </row>
    <row r="69" s="9" customFormat="1" ht="15" customHeight="1" spans="1:16">
      <c r="A69" s="40" t="s">
        <v>159</v>
      </c>
      <c r="B69" s="40" t="s">
        <v>24</v>
      </c>
      <c r="C69" s="40" t="s">
        <v>25</v>
      </c>
      <c r="D69" s="40" t="s">
        <v>175</v>
      </c>
      <c r="E69" s="40" t="s">
        <v>179</v>
      </c>
      <c r="F69" s="69">
        <v>119.045693</v>
      </c>
      <c r="G69" s="69">
        <v>34.705789</v>
      </c>
      <c r="H69" s="40">
        <v>54000</v>
      </c>
      <c r="I69" s="40"/>
      <c r="J69" s="40">
        <v>45000</v>
      </c>
      <c r="K69" s="40">
        <v>45000</v>
      </c>
      <c r="L69" s="40"/>
      <c r="M69" s="40">
        <v>9000</v>
      </c>
      <c r="N69" s="63"/>
      <c r="O69" s="63"/>
      <c r="P69" s="65"/>
    </row>
    <row r="70" s="9" customFormat="1" ht="15" customHeight="1" spans="1:16">
      <c r="A70" s="40" t="s">
        <v>180</v>
      </c>
      <c r="B70" s="40" t="s">
        <v>24</v>
      </c>
      <c r="C70" s="40" t="s">
        <v>25</v>
      </c>
      <c r="D70" s="40" t="s">
        <v>181</v>
      </c>
      <c r="E70" s="70" t="s">
        <v>182</v>
      </c>
      <c r="F70" s="40">
        <v>119.09399</v>
      </c>
      <c r="G70" s="40">
        <v>34.691128</v>
      </c>
      <c r="H70" s="40">
        <f t="shared" ref="H70:H91" si="6">J70+M70</f>
        <v>28349.72</v>
      </c>
      <c r="I70" s="40"/>
      <c r="J70" s="86">
        <v>8792</v>
      </c>
      <c r="K70" s="86">
        <v>8792</v>
      </c>
      <c r="L70" s="40"/>
      <c r="M70" s="40">
        <v>19557.72</v>
      </c>
      <c r="N70" s="63"/>
      <c r="O70" s="63"/>
      <c r="P70" s="65"/>
    </row>
    <row r="71" s="9" customFormat="1" ht="15" customHeight="1" spans="1:16">
      <c r="A71" s="40" t="s">
        <v>180</v>
      </c>
      <c r="B71" s="40" t="s">
        <v>24</v>
      </c>
      <c r="C71" s="40" t="s">
        <v>25</v>
      </c>
      <c r="D71" s="71" t="s">
        <v>160</v>
      </c>
      <c r="E71" s="70" t="s">
        <v>183</v>
      </c>
      <c r="F71" s="40">
        <v>119.093517</v>
      </c>
      <c r="G71" s="40">
        <v>34.691886</v>
      </c>
      <c r="H71" s="40">
        <f t="shared" si="6"/>
        <v>46568.79</v>
      </c>
      <c r="I71" s="40"/>
      <c r="J71" s="86">
        <v>14438.25</v>
      </c>
      <c r="K71" s="86">
        <v>14438.25</v>
      </c>
      <c r="L71" s="40"/>
      <c r="M71" s="40">
        <v>32130.54</v>
      </c>
      <c r="N71" s="63"/>
      <c r="O71" s="63"/>
      <c r="P71" s="65"/>
    </row>
    <row r="72" s="9" customFormat="1" ht="15" customHeight="1" spans="1:16">
      <c r="A72" s="40" t="s">
        <v>180</v>
      </c>
      <c r="B72" s="40" t="s">
        <v>24</v>
      </c>
      <c r="C72" s="40" t="s">
        <v>25</v>
      </c>
      <c r="D72" s="71" t="s">
        <v>87</v>
      </c>
      <c r="E72" s="70" t="s">
        <v>184</v>
      </c>
      <c r="F72" s="40">
        <v>119.093431</v>
      </c>
      <c r="G72" s="46">
        <v>34.6917</v>
      </c>
      <c r="H72" s="40">
        <f t="shared" si="6"/>
        <v>47018.73</v>
      </c>
      <c r="I72" s="40"/>
      <c r="J72" s="86">
        <v>14577.75</v>
      </c>
      <c r="K72" s="86">
        <v>14577.75</v>
      </c>
      <c r="L72" s="40"/>
      <c r="M72" s="40">
        <v>32440.98</v>
      </c>
      <c r="N72" s="63"/>
      <c r="O72" s="63"/>
      <c r="P72" s="65"/>
    </row>
    <row r="73" s="9" customFormat="1" ht="15" customHeight="1" spans="1:16">
      <c r="A73" s="40" t="s">
        <v>180</v>
      </c>
      <c r="B73" s="40" t="s">
        <v>24</v>
      </c>
      <c r="C73" s="40" t="s">
        <v>25</v>
      </c>
      <c r="D73" s="71" t="s">
        <v>185</v>
      </c>
      <c r="E73" s="70" t="s">
        <v>186</v>
      </c>
      <c r="F73" s="40">
        <v>119.093314</v>
      </c>
      <c r="G73" s="40">
        <v>34.691495</v>
      </c>
      <c r="H73" s="40">
        <f t="shared" si="6"/>
        <v>47468.67</v>
      </c>
      <c r="I73" s="40"/>
      <c r="J73" s="86">
        <v>14717.25</v>
      </c>
      <c r="K73" s="86">
        <v>14717.25</v>
      </c>
      <c r="L73" s="40"/>
      <c r="M73" s="40">
        <v>32751.42</v>
      </c>
      <c r="N73" s="63"/>
      <c r="O73" s="63"/>
      <c r="P73" s="65"/>
    </row>
    <row r="74" s="9" customFormat="1" ht="15" customHeight="1" spans="1:16">
      <c r="A74" s="40" t="s">
        <v>180</v>
      </c>
      <c r="B74" s="40" t="s">
        <v>24</v>
      </c>
      <c r="C74" s="40" t="s">
        <v>25</v>
      </c>
      <c r="D74" s="71" t="s">
        <v>187</v>
      </c>
      <c r="E74" s="70" t="s">
        <v>188</v>
      </c>
      <c r="F74" s="40">
        <v>119.3119</v>
      </c>
      <c r="G74" s="40">
        <v>34.691043</v>
      </c>
      <c r="H74" s="40">
        <f t="shared" si="6"/>
        <v>37345.02</v>
      </c>
      <c r="I74" s="40"/>
      <c r="J74" s="86">
        <v>11578.5</v>
      </c>
      <c r="K74" s="86">
        <v>11578.5</v>
      </c>
      <c r="L74" s="40"/>
      <c r="M74" s="40">
        <v>25766.52</v>
      </c>
      <c r="N74" s="87"/>
      <c r="O74" s="87"/>
      <c r="P74" s="65"/>
    </row>
    <row r="75" s="9" customFormat="1" spans="1:16">
      <c r="A75" s="40" t="s">
        <v>180</v>
      </c>
      <c r="B75" s="40" t="s">
        <v>24</v>
      </c>
      <c r="C75" s="40" t="s">
        <v>25</v>
      </c>
      <c r="D75" s="71" t="s">
        <v>187</v>
      </c>
      <c r="E75" s="70" t="s">
        <v>189</v>
      </c>
      <c r="F75" s="40">
        <v>119.093017</v>
      </c>
      <c r="G75" s="40">
        <v>34.690827</v>
      </c>
      <c r="H75" s="40">
        <f t="shared" si="6"/>
        <v>37345.02</v>
      </c>
      <c r="I75" s="40"/>
      <c r="J75" s="86">
        <v>11578.5</v>
      </c>
      <c r="K75" s="86">
        <v>11578.5</v>
      </c>
      <c r="L75" s="40"/>
      <c r="M75" s="40">
        <v>25766.52</v>
      </c>
      <c r="N75" s="87"/>
      <c r="O75" s="87"/>
      <c r="P75" s="65"/>
    </row>
    <row r="76" s="9" customFormat="1" spans="1:16">
      <c r="A76" s="40" t="s">
        <v>180</v>
      </c>
      <c r="B76" s="40" t="s">
        <v>24</v>
      </c>
      <c r="C76" s="40" t="s">
        <v>25</v>
      </c>
      <c r="D76" s="71" t="s">
        <v>187</v>
      </c>
      <c r="E76" s="70" t="s">
        <v>190</v>
      </c>
      <c r="F76" s="40">
        <v>119.092962</v>
      </c>
      <c r="G76" s="40">
        <v>34.690633</v>
      </c>
      <c r="H76" s="40">
        <f t="shared" si="6"/>
        <v>37345.02</v>
      </c>
      <c r="I76" s="40"/>
      <c r="J76" s="86">
        <v>11578.5</v>
      </c>
      <c r="K76" s="86">
        <v>11578.5</v>
      </c>
      <c r="L76" s="40"/>
      <c r="M76" s="40">
        <v>25766.52</v>
      </c>
      <c r="N76" s="87"/>
      <c r="O76" s="87"/>
      <c r="P76" s="65"/>
    </row>
    <row r="77" s="9" customFormat="1" spans="1:16">
      <c r="A77" s="40" t="s">
        <v>180</v>
      </c>
      <c r="B77" s="40" t="s">
        <v>24</v>
      </c>
      <c r="C77" s="40" t="s">
        <v>25</v>
      </c>
      <c r="D77" s="71" t="s">
        <v>187</v>
      </c>
      <c r="E77" s="70" t="s">
        <v>191</v>
      </c>
      <c r="F77" s="40">
        <v>119.092864</v>
      </c>
      <c r="G77" s="40">
        <v>34.690412</v>
      </c>
      <c r="H77" s="40">
        <f t="shared" si="6"/>
        <v>37345.02</v>
      </c>
      <c r="I77" s="40"/>
      <c r="J77" s="86">
        <v>11578.5</v>
      </c>
      <c r="K77" s="86">
        <v>11578.5</v>
      </c>
      <c r="L77" s="40"/>
      <c r="M77" s="40">
        <v>25766.52</v>
      </c>
      <c r="N77" s="87"/>
      <c r="O77" s="87"/>
      <c r="P77" s="65"/>
    </row>
    <row r="78" s="9" customFormat="1" spans="1:16">
      <c r="A78" s="40" t="s">
        <v>180</v>
      </c>
      <c r="B78" s="40" t="s">
        <v>24</v>
      </c>
      <c r="C78" s="40" t="s">
        <v>25</v>
      </c>
      <c r="D78" s="40" t="s">
        <v>192</v>
      </c>
      <c r="E78" s="70" t="s">
        <v>193</v>
      </c>
      <c r="F78" s="40">
        <v>119.092783</v>
      </c>
      <c r="G78" s="40">
        <v>34.690206</v>
      </c>
      <c r="H78" s="40">
        <f t="shared" si="6"/>
        <v>19122.45</v>
      </c>
      <c r="I78" s="40"/>
      <c r="J78" s="86">
        <v>5928.75</v>
      </c>
      <c r="K78" s="86">
        <v>5928.75</v>
      </c>
      <c r="L78" s="40"/>
      <c r="M78" s="40">
        <v>13193.7</v>
      </c>
      <c r="N78" s="87"/>
      <c r="O78" s="87"/>
      <c r="P78" s="65"/>
    </row>
    <row r="79" s="9" customFormat="1" spans="1:16">
      <c r="A79" s="40" t="s">
        <v>180</v>
      </c>
      <c r="B79" s="40" t="s">
        <v>24</v>
      </c>
      <c r="C79" s="40" t="s">
        <v>25</v>
      </c>
      <c r="D79" s="40" t="s">
        <v>194</v>
      </c>
      <c r="E79" s="70" t="s">
        <v>195</v>
      </c>
      <c r="F79" s="46">
        <v>119.09244</v>
      </c>
      <c r="G79" s="40">
        <v>34.689451</v>
      </c>
      <c r="H79" s="40">
        <f t="shared" si="6"/>
        <v>22796.96</v>
      </c>
      <c r="I79" s="40"/>
      <c r="J79" s="86">
        <v>7068</v>
      </c>
      <c r="K79" s="86">
        <v>7068</v>
      </c>
      <c r="L79" s="40"/>
      <c r="M79" s="40">
        <v>15728.96</v>
      </c>
      <c r="N79" s="87"/>
      <c r="O79" s="87"/>
      <c r="P79" s="65"/>
    </row>
    <row r="80" s="9" customFormat="1" spans="1:16">
      <c r="A80" s="40" t="s">
        <v>180</v>
      </c>
      <c r="B80" s="40" t="s">
        <v>24</v>
      </c>
      <c r="C80" s="40" t="s">
        <v>25</v>
      </c>
      <c r="D80" s="40" t="s">
        <v>196</v>
      </c>
      <c r="E80" s="70" t="s">
        <v>197</v>
      </c>
      <c r="F80" s="40">
        <v>119.092503</v>
      </c>
      <c r="G80" s="40">
        <v>34.689663</v>
      </c>
      <c r="H80" s="40">
        <f t="shared" si="6"/>
        <v>21597.12</v>
      </c>
      <c r="I80" s="40"/>
      <c r="J80" s="86">
        <v>6696</v>
      </c>
      <c r="K80" s="86">
        <v>6696</v>
      </c>
      <c r="L80" s="40"/>
      <c r="M80" s="40">
        <v>14901.12</v>
      </c>
      <c r="N80" s="87"/>
      <c r="O80" s="87"/>
      <c r="P80" s="65"/>
    </row>
    <row r="81" s="9" customFormat="1" spans="1:16">
      <c r="A81" s="40" t="s">
        <v>180</v>
      </c>
      <c r="B81" s="40" t="s">
        <v>24</v>
      </c>
      <c r="C81" s="40" t="s">
        <v>25</v>
      </c>
      <c r="D81" s="40" t="s">
        <v>198</v>
      </c>
      <c r="E81" s="70" t="s">
        <v>199</v>
      </c>
      <c r="F81" s="40">
        <v>119.092555</v>
      </c>
      <c r="G81" s="40">
        <v>34.689892</v>
      </c>
      <c r="H81" s="40">
        <f t="shared" si="6"/>
        <v>22047.06</v>
      </c>
      <c r="I81" s="40"/>
      <c r="J81" s="86">
        <v>6835.5</v>
      </c>
      <c r="K81" s="86">
        <v>6835.5</v>
      </c>
      <c r="L81" s="40"/>
      <c r="M81" s="40">
        <v>15211.56</v>
      </c>
      <c r="N81" s="87"/>
      <c r="O81" s="87"/>
      <c r="P81" s="65"/>
    </row>
    <row r="82" s="9" customFormat="1" spans="1:16">
      <c r="A82" s="40" t="s">
        <v>180</v>
      </c>
      <c r="B82" s="40" t="s">
        <v>24</v>
      </c>
      <c r="C82" s="40" t="s">
        <v>25</v>
      </c>
      <c r="D82" s="40" t="s">
        <v>198</v>
      </c>
      <c r="E82" s="70" t="s">
        <v>200</v>
      </c>
      <c r="F82" s="40">
        <v>119.092635</v>
      </c>
      <c r="G82" s="40">
        <v>34.690081</v>
      </c>
      <c r="H82" s="40">
        <f t="shared" si="6"/>
        <v>22047.06</v>
      </c>
      <c r="I82" s="40"/>
      <c r="J82" s="86">
        <v>6835.5</v>
      </c>
      <c r="K82" s="86">
        <v>6835.5</v>
      </c>
      <c r="L82" s="40"/>
      <c r="M82" s="40">
        <v>15211.56</v>
      </c>
      <c r="N82" s="87"/>
      <c r="O82" s="87"/>
      <c r="P82" s="65"/>
    </row>
    <row r="83" s="9" customFormat="1" spans="1:16">
      <c r="A83" s="40" t="s">
        <v>180</v>
      </c>
      <c r="B83" s="40" t="s">
        <v>24</v>
      </c>
      <c r="C83" s="40" t="s">
        <v>25</v>
      </c>
      <c r="D83" s="40" t="s">
        <v>201</v>
      </c>
      <c r="E83" s="70" t="s">
        <v>202</v>
      </c>
      <c r="F83" s="40">
        <v>119.092786</v>
      </c>
      <c r="G83" s="40">
        <v>34.690345</v>
      </c>
      <c r="H83" s="40">
        <f t="shared" si="6"/>
        <v>20922.21</v>
      </c>
      <c r="I83" s="40"/>
      <c r="J83" s="86">
        <v>6486.75</v>
      </c>
      <c r="K83" s="86">
        <v>6486.75</v>
      </c>
      <c r="L83" s="40"/>
      <c r="M83" s="40">
        <v>14435.46</v>
      </c>
      <c r="N83" s="87"/>
      <c r="O83" s="87"/>
      <c r="P83" s="65"/>
    </row>
    <row r="84" s="9" customFormat="1" spans="1:16">
      <c r="A84" s="40" t="s">
        <v>180</v>
      </c>
      <c r="B84" s="40" t="s">
        <v>24</v>
      </c>
      <c r="C84" s="40" t="s">
        <v>25</v>
      </c>
      <c r="D84" s="40" t="s">
        <v>203</v>
      </c>
      <c r="E84" s="70" t="s">
        <v>204</v>
      </c>
      <c r="F84" s="40">
        <v>119.092828</v>
      </c>
      <c r="G84" s="40">
        <v>34.690556</v>
      </c>
      <c r="H84" s="40">
        <f t="shared" si="6"/>
        <v>23621.85</v>
      </c>
      <c r="I84" s="40"/>
      <c r="J84" s="86">
        <v>7323.75</v>
      </c>
      <c r="K84" s="86">
        <v>7323.75</v>
      </c>
      <c r="L84" s="40"/>
      <c r="M84" s="40">
        <v>16298.1</v>
      </c>
      <c r="N84" s="87"/>
      <c r="O84" s="87"/>
      <c r="P84" s="65"/>
    </row>
    <row r="85" s="9" customFormat="1" spans="1:16">
      <c r="A85" s="40" t="s">
        <v>180</v>
      </c>
      <c r="B85" s="40" t="s">
        <v>24</v>
      </c>
      <c r="C85" s="40" t="s">
        <v>25</v>
      </c>
      <c r="D85" s="40" t="s">
        <v>205</v>
      </c>
      <c r="E85" s="70" t="s">
        <v>206</v>
      </c>
      <c r="F85" s="40">
        <v>119.092922</v>
      </c>
      <c r="G85" s="46">
        <v>34.69029</v>
      </c>
      <c r="H85" s="40">
        <f t="shared" si="6"/>
        <v>25871.55</v>
      </c>
      <c r="I85" s="40"/>
      <c r="J85" s="86">
        <v>8021.25</v>
      </c>
      <c r="K85" s="86">
        <v>8021.25</v>
      </c>
      <c r="L85" s="40"/>
      <c r="M85" s="40">
        <v>17850.3</v>
      </c>
      <c r="N85" s="87"/>
      <c r="O85" s="87"/>
      <c r="P85" s="65"/>
    </row>
    <row r="86" s="9" customFormat="1" spans="1:16">
      <c r="A86" s="40" t="s">
        <v>180</v>
      </c>
      <c r="B86" s="40" t="s">
        <v>24</v>
      </c>
      <c r="C86" s="40" t="s">
        <v>25</v>
      </c>
      <c r="D86" s="40" t="s">
        <v>192</v>
      </c>
      <c r="E86" s="70" t="s">
        <v>207</v>
      </c>
      <c r="F86" s="70">
        <v>119.0927</v>
      </c>
      <c r="G86" s="70">
        <v>34.691033</v>
      </c>
      <c r="H86" s="40">
        <f t="shared" si="6"/>
        <v>19122.45</v>
      </c>
      <c r="I86" s="40"/>
      <c r="J86" s="86">
        <v>5928.75</v>
      </c>
      <c r="K86" s="86">
        <v>5928.75</v>
      </c>
      <c r="L86" s="40"/>
      <c r="M86" s="40">
        <v>13193.7</v>
      </c>
      <c r="N86" s="87"/>
      <c r="O86" s="87"/>
      <c r="P86" s="65"/>
    </row>
    <row r="87" s="9" customFormat="1" spans="1:16">
      <c r="A87" s="40" t="s">
        <v>180</v>
      </c>
      <c r="B87" s="40" t="s">
        <v>24</v>
      </c>
      <c r="C87" s="40" t="s">
        <v>25</v>
      </c>
      <c r="D87" s="40" t="s">
        <v>135</v>
      </c>
      <c r="E87" s="70" t="s">
        <v>208</v>
      </c>
      <c r="F87" s="70">
        <v>119.093217</v>
      </c>
      <c r="G87" s="70">
        <v>34.691549</v>
      </c>
      <c r="H87" s="40">
        <f t="shared" si="6"/>
        <v>26996.4</v>
      </c>
      <c r="I87" s="88"/>
      <c r="J87" s="86">
        <v>8370</v>
      </c>
      <c r="K87" s="86">
        <v>8370</v>
      </c>
      <c r="L87" s="40"/>
      <c r="M87" s="40">
        <v>18626.4</v>
      </c>
      <c r="N87" s="87"/>
      <c r="O87" s="87"/>
      <c r="P87" s="65"/>
    </row>
    <row r="88" s="9" customFormat="1" spans="1:16">
      <c r="A88" s="40" t="s">
        <v>180</v>
      </c>
      <c r="B88" s="40" t="s">
        <v>24</v>
      </c>
      <c r="C88" s="40" t="s">
        <v>25</v>
      </c>
      <c r="D88" s="40" t="s">
        <v>209</v>
      </c>
      <c r="E88" s="70" t="s">
        <v>210</v>
      </c>
      <c r="F88" s="70">
        <v>119.093184</v>
      </c>
      <c r="G88" s="70">
        <v>34.691756</v>
      </c>
      <c r="H88" s="40">
        <f t="shared" si="6"/>
        <v>24071.79</v>
      </c>
      <c r="I88" s="40"/>
      <c r="J88" s="86">
        <v>7463.25</v>
      </c>
      <c r="K88" s="86">
        <v>7463.25</v>
      </c>
      <c r="L88" s="40"/>
      <c r="M88" s="40">
        <v>16608.54</v>
      </c>
      <c r="N88" s="87"/>
      <c r="O88" s="87"/>
      <c r="P88" s="65"/>
    </row>
    <row r="89" s="9" customFormat="1" spans="1:16">
      <c r="A89" s="40" t="s">
        <v>180</v>
      </c>
      <c r="B89" s="40" t="s">
        <v>24</v>
      </c>
      <c r="C89" s="40" t="s">
        <v>25</v>
      </c>
      <c r="D89" s="40" t="s">
        <v>211</v>
      </c>
      <c r="E89" s="70" t="s">
        <v>212</v>
      </c>
      <c r="F89" s="70">
        <v>119.093439</v>
      </c>
      <c r="G89" s="70">
        <v>34.691897</v>
      </c>
      <c r="H89" s="40">
        <f t="shared" si="6"/>
        <v>34870.35</v>
      </c>
      <c r="I89" s="40"/>
      <c r="J89" s="86">
        <v>10811.25</v>
      </c>
      <c r="K89" s="86">
        <v>10811.25</v>
      </c>
      <c r="L89" s="40"/>
      <c r="M89" s="40">
        <v>24059.1</v>
      </c>
      <c r="N89" s="87"/>
      <c r="O89" s="87"/>
      <c r="P89" s="65"/>
    </row>
    <row r="90" s="9" customFormat="1" spans="1:16">
      <c r="A90" s="40" t="s">
        <v>180</v>
      </c>
      <c r="B90" s="40" t="s">
        <v>24</v>
      </c>
      <c r="C90" s="40" t="s">
        <v>25</v>
      </c>
      <c r="D90" s="40" t="s">
        <v>196</v>
      </c>
      <c r="E90" s="70" t="s">
        <v>213</v>
      </c>
      <c r="F90" s="70">
        <v>119.095694</v>
      </c>
      <c r="G90" s="70">
        <v>34.691584</v>
      </c>
      <c r="H90" s="40">
        <f t="shared" si="6"/>
        <v>21597.12</v>
      </c>
      <c r="I90" s="40"/>
      <c r="J90" s="86">
        <v>6696</v>
      </c>
      <c r="K90" s="86">
        <v>6696</v>
      </c>
      <c r="L90" s="40"/>
      <c r="M90" s="40">
        <v>14901.12</v>
      </c>
      <c r="N90" s="87"/>
      <c r="O90" s="87"/>
      <c r="P90" s="65"/>
    </row>
    <row r="91" s="9" customFormat="1" spans="1:16">
      <c r="A91" s="40" t="s">
        <v>180</v>
      </c>
      <c r="B91" s="40" t="s">
        <v>24</v>
      </c>
      <c r="C91" s="40" t="s">
        <v>25</v>
      </c>
      <c r="D91" s="40" t="s">
        <v>196</v>
      </c>
      <c r="E91" s="70" t="s">
        <v>214</v>
      </c>
      <c r="F91" s="70">
        <v>119.095265</v>
      </c>
      <c r="G91" s="70">
        <v>34.691859</v>
      </c>
      <c r="H91" s="40">
        <f t="shared" si="6"/>
        <v>21679.64</v>
      </c>
      <c r="I91" s="40"/>
      <c r="J91" s="86">
        <v>6696</v>
      </c>
      <c r="K91" s="86">
        <v>6696</v>
      </c>
      <c r="L91" s="40"/>
      <c r="M91" s="40">
        <v>14983.64</v>
      </c>
      <c r="N91" s="87"/>
      <c r="O91" s="87"/>
      <c r="P91" s="65"/>
    </row>
    <row r="92" s="6" customFormat="1" ht="12" spans="1:16">
      <c r="A92" s="40"/>
      <c r="B92" s="40" t="s">
        <v>67</v>
      </c>
      <c r="C92" s="40"/>
      <c r="D92" s="40"/>
      <c r="E92" s="40"/>
      <c r="F92" s="40"/>
      <c r="G92" s="40"/>
      <c r="H92" s="40">
        <f t="shared" ref="H92:M92" si="7">SUM(H51:H91)</f>
        <v>1372944</v>
      </c>
      <c r="I92" s="40">
        <f t="shared" si="7"/>
        <v>16000</v>
      </c>
      <c r="J92" s="40">
        <f t="shared" si="7"/>
        <v>800000</v>
      </c>
      <c r="K92" s="40">
        <f t="shared" si="7"/>
        <v>800000</v>
      </c>
      <c r="L92" s="40">
        <f t="shared" si="7"/>
        <v>0</v>
      </c>
      <c r="M92" s="40">
        <f t="shared" si="7"/>
        <v>556944</v>
      </c>
      <c r="N92" s="40"/>
      <c r="O92" s="40"/>
      <c r="P92" s="55"/>
    </row>
    <row r="93" s="2" customFormat="1" spans="1:16">
      <c r="A93" s="28" t="s">
        <v>215</v>
      </c>
      <c r="B93" s="28"/>
      <c r="C93" s="28"/>
      <c r="D93" s="28"/>
      <c r="E93" s="28"/>
      <c r="F93" s="28"/>
      <c r="G93" s="28"/>
      <c r="H93" s="28">
        <f t="shared" ref="H93:M93" si="8">SUM(H94:H112)</f>
        <v>741312</v>
      </c>
      <c r="I93" s="28">
        <f t="shared" si="8"/>
        <v>0</v>
      </c>
      <c r="J93" s="28">
        <f t="shared" si="8"/>
        <v>600000</v>
      </c>
      <c r="K93" s="28">
        <f t="shared" si="8"/>
        <v>600000</v>
      </c>
      <c r="L93" s="28">
        <f t="shared" si="8"/>
        <v>0</v>
      </c>
      <c r="M93" s="28">
        <f t="shared" si="8"/>
        <v>141312</v>
      </c>
      <c r="N93" s="50"/>
      <c r="O93" s="50"/>
      <c r="P93" s="51"/>
    </row>
    <row r="94" s="10" customFormat="1" ht="16" customHeight="1" spans="1:16">
      <c r="A94" s="72" t="s">
        <v>216</v>
      </c>
      <c r="B94" s="72" t="s">
        <v>24</v>
      </c>
      <c r="C94" s="72" t="s">
        <v>25</v>
      </c>
      <c r="D94" s="72" t="s">
        <v>217</v>
      </c>
      <c r="E94" s="73" t="s">
        <v>218</v>
      </c>
      <c r="F94" s="72" t="s">
        <v>219</v>
      </c>
      <c r="G94" s="72" t="s">
        <v>220</v>
      </c>
      <c r="H94" s="74">
        <v>105378</v>
      </c>
      <c r="I94" s="40"/>
      <c r="J94" s="40">
        <v>86296</v>
      </c>
      <c r="K94" s="40">
        <v>86296</v>
      </c>
      <c r="L94" s="40"/>
      <c r="M94" s="89">
        <f t="shared" ref="M94:M112" si="9">H94-K94</f>
        <v>19082</v>
      </c>
      <c r="N94" s="90"/>
      <c r="O94" s="67"/>
      <c r="P94" s="91"/>
    </row>
    <row r="95" s="11" customFormat="1" ht="16" customHeight="1" spans="1:16">
      <c r="A95" s="72" t="s">
        <v>216</v>
      </c>
      <c r="B95" s="72" t="s">
        <v>24</v>
      </c>
      <c r="C95" s="72" t="s">
        <v>25</v>
      </c>
      <c r="D95" s="75" t="s">
        <v>221</v>
      </c>
      <c r="E95" s="73" t="s">
        <v>222</v>
      </c>
      <c r="F95" s="75" t="s">
        <v>223</v>
      </c>
      <c r="G95" s="75" t="s">
        <v>224</v>
      </c>
      <c r="H95" s="74">
        <v>20904</v>
      </c>
      <c r="I95" s="40"/>
      <c r="J95" s="40">
        <v>17158</v>
      </c>
      <c r="K95" s="40">
        <v>17158</v>
      </c>
      <c r="L95" s="40"/>
      <c r="M95" s="89">
        <f t="shared" si="9"/>
        <v>3746</v>
      </c>
      <c r="N95" s="38"/>
      <c r="O95" s="67"/>
      <c r="P95" s="92"/>
    </row>
    <row r="96" s="11" customFormat="1" ht="16" customHeight="1" spans="1:16">
      <c r="A96" s="72" t="s">
        <v>216</v>
      </c>
      <c r="B96" s="72" t="s">
        <v>24</v>
      </c>
      <c r="C96" s="72" t="s">
        <v>25</v>
      </c>
      <c r="D96" s="75" t="s">
        <v>225</v>
      </c>
      <c r="E96" s="73" t="s">
        <v>226</v>
      </c>
      <c r="F96" s="75" t="s">
        <v>227</v>
      </c>
      <c r="G96" s="75" t="s">
        <v>228</v>
      </c>
      <c r="H96" s="74">
        <v>20592</v>
      </c>
      <c r="I96" s="40"/>
      <c r="J96" s="40">
        <v>16908</v>
      </c>
      <c r="K96" s="40">
        <v>16908</v>
      </c>
      <c r="L96" s="40"/>
      <c r="M96" s="89">
        <f t="shared" si="9"/>
        <v>3684</v>
      </c>
      <c r="N96" s="38"/>
      <c r="O96" s="67"/>
      <c r="P96" s="92"/>
    </row>
    <row r="97" s="11" customFormat="1" ht="16" customHeight="1" spans="1:16">
      <c r="A97" s="72" t="s">
        <v>216</v>
      </c>
      <c r="B97" s="72" t="s">
        <v>24</v>
      </c>
      <c r="C97" s="72" t="s">
        <v>25</v>
      </c>
      <c r="D97" s="75" t="s">
        <v>229</v>
      </c>
      <c r="E97" s="73" t="s">
        <v>230</v>
      </c>
      <c r="F97" s="75" t="s">
        <v>231</v>
      </c>
      <c r="G97" s="75" t="s">
        <v>232</v>
      </c>
      <c r="H97" s="74">
        <v>48360</v>
      </c>
      <c r="I97" s="40"/>
      <c r="J97" s="40">
        <v>39638</v>
      </c>
      <c r="K97" s="40">
        <v>39638</v>
      </c>
      <c r="L97" s="40"/>
      <c r="M97" s="89">
        <f t="shared" si="9"/>
        <v>8722</v>
      </c>
      <c r="N97" s="38"/>
      <c r="O97" s="67"/>
      <c r="P97" s="92"/>
    </row>
    <row r="98" s="11" customFormat="1" ht="16" customHeight="1" spans="1:16">
      <c r="A98" s="76" t="s">
        <v>233</v>
      </c>
      <c r="B98" s="76" t="s">
        <v>24</v>
      </c>
      <c r="C98" s="72" t="s">
        <v>25</v>
      </c>
      <c r="D98" s="75" t="s">
        <v>234</v>
      </c>
      <c r="E98" s="72" t="s">
        <v>235</v>
      </c>
      <c r="F98" s="72" t="s">
        <v>236</v>
      </c>
      <c r="G98" s="72" t="s">
        <v>237</v>
      </c>
      <c r="H98" s="74">
        <v>36582</v>
      </c>
      <c r="I98" s="40"/>
      <c r="J98" s="40">
        <v>29128</v>
      </c>
      <c r="K98" s="40">
        <v>29128</v>
      </c>
      <c r="L98" s="40"/>
      <c r="M98" s="40">
        <f t="shared" si="9"/>
        <v>7454</v>
      </c>
      <c r="N98" s="38"/>
      <c r="O98" s="38"/>
      <c r="P98" s="92"/>
    </row>
    <row r="99" s="11" customFormat="1" ht="16" customHeight="1" spans="1:16">
      <c r="A99" s="76" t="s">
        <v>233</v>
      </c>
      <c r="B99" s="76" t="s">
        <v>24</v>
      </c>
      <c r="C99" s="72" t="s">
        <v>25</v>
      </c>
      <c r="D99" s="75" t="s">
        <v>238</v>
      </c>
      <c r="E99" s="72" t="s">
        <v>239</v>
      </c>
      <c r="F99" s="75" t="s">
        <v>240</v>
      </c>
      <c r="G99" s="75" t="s">
        <v>241</v>
      </c>
      <c r="H99" s="74">
        <v>43680</v>
      </c>
      <c r="I99" s="40"/>
      <c r="J99" s="40">
        <v>34778</v>
      </c>
      <c r="K99" s="40">
        <v>34778</v>
      </c>
      <c r="L99" s="40"/>
      <c r="M99" s="40">
        <f t="shared" si="9"/>
        <v>8902</v>
      </c>
      <c r="N99" s="38"/>
      <c r="O99" s="38"/>
      <c r="P99" s="92"/>
    </row>
    <row r="100" s="11" customFormat="1" ht="16" customHeight="1" spans="1:16">
      <c r="A100" s="76" t="s">
        <v>233</v>
      </c>
      <c r="B100" s="76" t="s">
        <v>24</v>
      </c>
      <c r="C100" s="72" t="s">
        <v>25</v>
      </c>
      <c r="D100" s="75" t="s">
        <v>242</v>
      </c>
      <c r="E100" s="72" t="s">
        <v>243</v>
      </c>
      <c r="F100" s="75" t="s">
        <v>244</v>
      </c>
      <c r="G100" s="75" t="s">
        <v>245</v>
      </c>
      <c r="H100" s="74">
        <v>87048</v>
      </c>
      <c r="I100" s="40"/>
      <c r="J100" s="40">
        <v>69308</v>
      </c>
      <c r="K100" s="40">
        <v>69308</v>
      </c>
      <c r="L100" s="40"/>
      <c r="M100" s="40">
        <f t="shared" si="9"/>
        <v>17740</v>
      </c>
      <c r="N100" s="38"/>
      <c r="O100" s="38"/>
      <c r="P100" s="92"/>
    </row>
    <row r="101" s="11" customFormat="1" ht="16" customHeight="1" spans="1:16">
      <c r="A101" s="76" t="s">
        <v>233</v>
      </c>
      <c r="B101" s="76" t="s">
        <v>24</v>
      </c>
      <c r="C101" s="72" t="s">
        <v>25</v>
      </c>
      <c r="D101" s="75" t="s">
        <v>246</v>
      </c>
      <c r="E101" s="72" t="s">
        <v>247</v>
      </c>
      <c r="F101" s="75" t="s">
        <v>248</v>
      </c>
      <c r="G101" s="75" t="s">
        <v>249</v>
      </c>
      <c r="H101" s="74">
        <v>21528</v>
      </c>
      <c r="I101" s="40"/>
      <c r="J101" s="40">
        <v>17143</v>
      </c>
      <c r="K101" s="40">
        <v>17143</v>
      </c>
      <c r="L101" s="40"/>
      <c r="M101" s="40">
        <f t="shared" si="9"/>
        <v>4385</v>
      </c>
      <c r="N101" s="38"/>
      <c r="O101" s="38"/>
      <c r="P101" s="92"/>
    </row>
    <row r="102" s="11" customFormat="1" ht="16" customHeight="1" spans="1:16">
      <c r="A102" s="76" t="s">
        <v>233</v>
      </c>
      <c r="B102" s="76" t="s">
        <v>24</v>
      </c>
      <c r="C102" s="72" t="s">
        <v>25</v>
      </c>
      <c r="D102" s="75" t="s">
        <v>250</v>
      </c>
      <c r="E102" s="72" t="s">
        <v>251</v>
      </c>
      <c r="F102" s="75" t="s">
        <v>252</v>
      </c>
      <c r="G102" s="75" t="s">
        <v>253</v>
      </c>
      <c r="H102" s="74">
        <v>20280</v>
      </c>
      <c r="I102" s="40"/>
      <c r="J102" s="40">
        <v>16148</v>
      </c>
      <c r="K102" s="40">
        <v>16148</v>
      </c>
      <c r="L102" s="40"/>
      <c r="M102" s="40">
        <f t="shared" si="9"/>
        <v>4132</v>
      </c>
      <c r="N102" s="38"/>
      <c r="O102" s="38"/>
      <c r="P102" s="92"/>
    </row>
    <row r="103" s="11" customFormat="1" ht="16" customHeight="1" spans="1:16">
      <c r="A103" s="76" t="s">
        <v>233</v>
      </c>
      <c r="B103" s="76" t="s">
        <v>24</v>
      </c>
      <c r="C103" s="72" t="s">
        <v>25</v>
      </c>
      <c r="D103" s="75" t="s">
        <v>254</v>
      </c>
      <c r="E103" s="72" t="s">
        <v>255</v>
      </c>
      <c r="F103" s="75" t="s">
        <v>256</v>
      </c>
      <c r="G103" s="75" t="s">
        <v>257</v>
      </c>
      <c r="H103" s="74">
        <v>26520</v>
      </c>
      <c r="I103" s="40"/>
      <c r="J103" s="40">
        <v>21116</v>
      </c>
      <c r="K103" s="40">
        <v>21116</v>
      </c>
      <c r="L103" s="40"/>
      <c r="M103" s="40">
        <f t="shared" si="9"/>
        <v>5404</v>
      </c>
      <c r="N103" s="38"/>
      <c r="O103" s="38"/>
      <c r="P103" s="92"/>
    </row>
    <row r="104" s="11" customFormat="1" ht="16" customHeight="1" spans="1:16">
      <c r="A104" s="76" t="s">
        <v>233</v>
      </c>
      <c r="B104" s="76" t="s">
        <v>24</v>
      </c>
      <c r="C104" s="72" t="s">
        <v>25</v>
      </c>
      <c r="D104" s="75" t="s">
        <v>258</v>
      </c>
      <c r="E104" s="72" t="s">
        <v>259</v>
      </c>
      <c r="F104" s="75" t="s">
        <v>260</v>
      </c>
      <c r="G104" s="75" t="s">
        <v>261</v>
      </c>
      <c r="H104" s="74">
        <v>7020</v>
      </c>
      <c r="I104" s="40"/>
      <c r="J104" s="40">
        <v>5591</v>
      </c>
      <c r="K104" s="40">
        <v>5591</v>
      </c>
      <c r="L104" s="40"/>
      <c r="M104" s="40">
        <f t="shared" si="9"/>
        <v>1429</v>
      </c>
      <c r="N104" s="38"/>
      <c r="O104" s="38"/>
      <c r="P104" s="92"/>
    </row>
    <row r="105" s="11" customFormat="1" ht="16" customHeight="1" spans="1:16">
      <c r="A105" s="76" t="s">
        <v>233</v>
      </c>
      <c r="B105" s="76" t="s">
        <v>24</v>
      </c>
      <c r="C105" s="72" t="s">
        <v>25</v>
      </c>
      <c r="D105" s="75" t="s">
        <v>262</v>
      </c>
      <c r="E105" s="72" t="s">
        <v>263</v>
      </c>
      <c r="F105" s="75" t="s">
        <v>264</v>
      </c>
      <c r="G105" s="75" t="s">
        <v>265</v>
      </c>
      <c r="H105" s="74">
        <v>23595</v>
      </c>
      <c r="I105" s="40"/>
      <c r="J105" s="40">
        <v>18788</v>
      </c>
      <c r="K105" s="40">
        <v>18788</v>
      </c>
      <c r="L105" s="40"/>
      <c r="M105" s="40">
        <f t="shared" si="9"/>
        <v>4807</v>
      </c>
      <c r="N105" s="38"/>
      <c r="O105" s="38"/>
      <c r="P105" s="92"/>
    </row>
    <row r="106" s="11" customFormat="1" ht="16" customHeight="1" spans="1:16">
      <c r="A106" s="76" t="s">
        <v>266</v>
      </c>
      <c r="B106" s="76" t="s">
        <v>24</v>
      </c>
      <c r="C106" s="72" t="s">
        <v>25</v>
      </c>
      <c r="D106" s="75" t="s">
        <v>267</v>
      </c>
      <c r="E106" s="73" t="s">
        <v>268</v>
      </c>
      <c r="F106" s="72" t="s">
        <v>269</v>
      </c>
      <c r="G106" s="72" t="s">
        <v>270</v>
      </c>
      <c r="H106" s="74">
        <v>18564</v>
      </c>
      <c r="I106" s="40"/>
      <c r="J106" s="40">
        <v>15125</v>
      </c>
      <c r="K106" s="80">
        <v>15125</v>
      </c>
      <c r="L106" s="40"/>
      <c r="M106" s="40">
        <f t="shared" si="9"/>
        <v>3439</v>
      </c>
      <c r="N106" s="38"/>
      <c r="O106" s="38"/>
      <c r="P106" s="92"/>
    </row>
    <row r="107" s="11" customFormat="1" ht="16" customHeight="1" spans="1:16">
      <c r="A107" s="76" t="s">
        <v>266</v>
      </c>
      <c r="B107" s="76" t="s">
        <v>24</v>
      </c>
      <c r="C107" s="72" t="s">
        <v>25</v>
      </c>
      <c r="D107" s="75" t="s">
        <v>271</v>
      </c>
      <c r="E107" s="73" t="s">
        <v>272</v>
      </c>
      <c r="F107" s="75" t="s">
        <v>273</v>
      </c>
      <c r="G107" s="75" t="s">
        <v>274</v>
      </c>
      <c r="H107" s="74">
        <v>50778</v>
      </c>
      <c r="I107" s="40"/>
      <c r="J107" s="40">
        <v>41374</v>
      </c>
      <c r="K107" s="80">
        <v>41374</v>
      </c>
      <c r="L107" s="40"/>
      <c r="M107" s="40">
        <f t="shared" si="9"/>
        <v>9404</v>
      </c>
      <c r="N107" s="38"/>
      <c r="O107" s="38"/>
      <c r="P107" s="92"/>
    </row>
    <row r="108" s="11" customFormat="1" ht="16" customHeight="1" spans="1:16">
      <c r="A108" s="76" t="s">
        <v>266</v>
      </c>
      <c r="B108" s="76" t="s">
        <v>24</v>
      </c>
      <c r="C108" s="72" t="s">
        <v>25</v>
      </c>
      <c r="D108" s="75" t="s">
        <v>275</v>
      </c>
      <c r="E108" s="73" t="s">
        <v>276</v>
      </c>
      <c r="F108" s="75" t="s">
        <v>277</v>
      </c>
      <c r="G108" s="75" t="s">
        <v>278</v>
      </c>
      <c r="H108" s="74">
        <v>72345</v>
      </c>
      <c r="I108" s="40"/>
      <c r="J108" s="40">
        <v>58947</v>
      </c>
      <c r="K108" s="80">
        <v>58947</v>
      </c>
      <c r="L108" s="40"/>
      <c r="M108" s="40">
        <f t="shared" si="9"/>
        <v>13398</v>
      </c>
      <c r="N108" s="38"/>
      <c r="O108" s="38"/>
      <c r="P108" s="92"/>
    </row>
    <row r="109" s="11" customFormat="1" ht="16" customHeight="1" spans="1:16">
      <c r="A109" s="76" t="s">
        <v>266</v>
      </c>
      <c r="B109" s="76" t="s">
        <v>24</v>
      </c>
      <c r="C109" s="72" t="s">
        <v>25</v>
      </c>
      <c r="D109" s="75" t="s">
        <v>279</v>
      </c>
      <c r="E109" s="73" t="s">
        <v>280</v>
      </c>
      <c r="F109" s="75" t="s">
        <v>281</v>
      </c>
      <c r="G109" s="75" t="s">
        <v>282</v>
      </c>
      <c r="H109" s="74">
        <v>31122</v>
      </c>
      <c r="I109" s="40"/>
      <c r="J109" s="40">
        <v>25358</v>
      </c>
      <c r="K109" s="80">
        <v>25358</v>
      </c>
      <c r="L109" s="40"/>
      <c r="M109" s="40">
        <f t="shared" si="9"/>
        <v>5764</v>
      </c>
      <c r="N109" s="38"/>
      <c r="O109" s="38"/>
      <c r="P109" s="92"/>
    </row>
    <row r="110" s="11" customFormat="1" ht="16" customHeight="1" spans="1:16">
      <c r="A110" s="76" t="s">
        <v>266</v>
      </c>
      <c r="B110" s="76" t="s">
        <v>24</v>
      </c>
      <c r="C110" s="72" t="s">
        <v>25</v>
      </c>
      <c r="D110" s="75" t="s">
        <v>283</v>
      </c>
      <c r="E110" s="73" t="s">
        <v>284</v>
      </c>
      <c r="F110" s="75" t="s">
        <v>285</v>
      </c>
      <c r="G110" s="75" t="s">
        <v>286</v>
      </c>
      <c r="H110" s="74">
        <v>72891</v>
      </c>
      <c r="I110" s="40"/>
      <c r="J110" s="40">
        <v>59392</v>
      </c>
      <c r="K110" s="80">
        <v>59392</v>
      </c>
      <c r="L110" s="40"/>
      <c r="M110" s="40">
        <f t="shared" si="9"/>
        <v>13499</v>
      </c>
      <c r="N110" s="38"/>
      <c r="O110" s="38"/>
      <c r="P110" s="92"/>
    </row>
    <row r="111" s="11" customFormat="1" ht="16" customHeight="1" spans="1:16">
      <c r="A111" s="76" t="s">
        <v>266</v>
      </c>
      <c r="B111" s="76" t="s">
        <v>24</v>
      </c>
      <c r="C111" s="72" t="s">
        <v>25</v>
      </c>
      <c r="D111" s="75" t="s">
        <v>287</v>
      </c>
      <c r="E111" s="73" t="s">
        <v>288</v>
      </c>
      <c r="F111" s="75" t="s">
        <v>289</v>
      </c>
      <c r="G111" s="75" t="s">
        <v>290</v>
      </c>
      <c r="H111" s="74">
        <v>14469</v>
      </c>
      <c r="I111" s="40"/>
      <c r="J111" s="40">
        <v>11789</v>
      </c>
      <c r="K111" s="80">
        <v>11789</v>
      </c>
      <c r="L111" s="40"/>
      <c r="M111" s="40">
        <f t="shared" si="9"/>
        <v>2680</v>
      </c>
      <c r="N111" s="38"/>
      <c r="O111" s="38"/>
      <c r="P111" s="92"/>
    </row>
    <row r="112" s="11" customFormat="1" ht="16" customHeight="1" spans="1:16">
      <c r="A112" s="76" t="s">
        <v>266</v>
      </c>
      <c r="B112" s="76" t="s">
        <v>24</v>
      </c>
      <c r="C112" s="72" t="s">
        <v>25</v>
      </c>
      <c r="D112" s="75" t="s">
        <v>291</v>
      </c>
      <c r="E112" s="73" t="s">
        <v>292</v>
      </c>
      <c r="F112" s="75" t="s">
        <v>289</v>
      </c>
      <c r="G112" s="75" t="s">
        <v>293</v>
      </c>
      <c r="H112" s="74">
        <v>19656</v>
      </c>
      <c r="I112" s="40"/>
      <c r="J112" s="40">
        <v>16015</v>
      </c>
      <c r="K112" s="80">
        <v>16015</v>
      </c>
      <c r="L112" s="40"/>
      <c r="M112" s="40">
        <f t="shared" si="9"/>
        <v>3641</v>
      </c>
      <c r="N112" s="38"/>
      <c r="O112" s="38"/>
      <c r="P112" s="92"/>
    </row>
    <row r="113" s="11" customFormat="1" ht="16" customHeight="1" spans="1:16">
      <c r="A113" s="76"/>
      <c r="B113" s="76" t="s">
        <v>67</v>
      </c>
      <c r="C113" s="72"/>
      <c r="D113" s="75"/>
      <c r="E113" s="73"/>
      <c r="F113" s="75"/>
      <c r="G113" s="75"/>
      <c r="H113" s="74">
        <f>SUM(H94:H112)</f>
        <v>741312</v>
      </c>
      <c r="I113" s="40"/>
      <c r="J113" s="40">
        <f>SUM(J94:J112)</f>
        <v>600000</v>
      </c>
      <c r="K113" s="40">
        <f>SUM(K94:K112)</f>
        <v>600000</v>
      </c>
      <c r="L113" s="40"/>
      <c r="M113" s="40">
        <f>SUM(M94:M112)</f>
        <v>141312</v>
      </c>
      <c r="N113" s="38"/>
      <c r="O113" s="38"/>
      <c r="P113" s="92" t="s">
        <v>294</v>
      </c>
    </row>
    <row r="114" s="2" customFormat="1" spans="1:16">
      <c r="A114" s="28" t="s">
        <v>295</v>
      </c>
      <c r="B114" s="28"/>
      <c r="C114" s="28"/>
      <c r="D114" s="28"/>
      <c r="E114" s="28"/>
      <c r="F114" s="28"/>
      <c r="G114" s="28"/>
      <c r="H114" s="28">
        <f t="shared" ref="H114:N114" si="10">SUM(H115:H126)</f>
        <v>980640</v>
      </c>
      <c r="I114" s="28">
        <f t="shared" si="10"/>
        <v>140080</v>
      </c>
      <c r="J114" s="28">
        <f t="shared" si="10"/>
        <v>800000</v>
      </c>
      <c r="K114" s="28">
        <f t="shared" si="10"/>
        <v>800000</v>
      </c>
      <c r="L114" s="28">
        <f t="shared" si="10"/>
        <v>0</v>
      </c>
      <c r="M114" s="28">
        <f t="shared" si="10"/>
        <v>40560</v>
      </c>
      <c r="N114" s="28">
        <f t="shared" si="10"/>
        <v>0</v>
      </c>
      <c r="O114" s="50"/>
      <c r="P114" s="51"/>
    </row>
    <row r="115" s="6" customFormat="1" ht="22.5" customHeight="1" spans="1:16">
      <c r="A115" s="77" t="s">
        <v>296</v>
      </c>
      <c r="B115" s="78" t="s">
        <v>24</v>
      </c>
      <c r="C115" s="78" t="s">
        <v>25</v>
      </c>
      <c r="D115" s="40" t="s">
        <v>297</v>
      </c>
      <c r="E115" s="79" t="s">
        <v>298</v>
      </c>
      <c r="F115" s="40">
        <v>118.954327</v>
      </c>
      <c r="G115" s="40">
        <v>34.832101</v>
      </c>
      <c r="H115" s="80">
        <f>SUM(I115+J115)</f>
        <v>139200</v>
      </c>
      <c r="I115" s="40">
        <v>25520</v>
      </c>
      <c r="J115" s="93">
        <v>113680</v>
      </c>
      <c r="K115" s="93">
        <v>113680</v>
      </c>
      <c r="L115" s="40"/>
      <c r="M115" s="80"/>
      <c r="N115" s="40"/>
      <c r="O115" s="40"/>
      <c r="P115" s="55"/>
    </row>
    <row r="116" s="6" customFormat="1" ht="22.5" customHeight="1" spans="1:16">
      <c r="A116" s="77" t="s">
        <v>296</v>
      </c>
      <c r="B116" s="78" t="s">
        <v>24</v>
      </c>
      <c r="C116" s="78" t="s">
        <v>25</v>
      </c>
      <c r="D116" s="40" t="s">
        <v>299</v>
      </c>
      <c r="E116" s="79" t="s">
        <v>300</v>
      </c>
      <c r="F116" s="40">
        <v>118.955601</v>
      </c>
      <c r="G116" s="40">
        <v>34.836258</v>
      </c>
      <c r="H116" s="80">
        <f>SUM(I116+J116)</f>
        <v>27520</v>
      </c>
      <c r="I116" s="40">
        <v>5220</v>
      </c>
      <c r="J116" s="93">
        <v>22300</v>
      </c>
      <c r="K116" s="93">
        <v>22300</v>
      </c>
      <c r="L116" s="40"/>
      <c r="M116" s="80"/>
      <c r="N116" s="40"/>
      <c r="O116" s="40"/>
      <c r="P116" s="55"/>
    </row>
    <row r="117" s="6" customFormat="1" ht="22.5" customHeight="1" spans="1:16">
      <c r="A117" s="77" t="s">
        <v>301</v>
      </c>
      <c r="B117" s="78" t="s">
        <v>24</v>
      </c>
      <c r="C117" s="78" t="s">
        <v>25</v>
      </c>
      <c r="D117" s="40" t="s">
        <v>302</v>
      </c>
      <c r="E117" s="79" t="s">
        <v>303</v>
      </c>
      <c r="F117" s="40">
        <v>118.974479</v>
      </c>
      <c r="G117" s="40">
        <v>34.853819</v>
      </c>
      <c r="H117" s="80">
        <f>SUM(I117+J117)</f>
        <v>159600</v>
      </c>
      <c r="I117" s="40">
        <v>29220</v>
      </c>
      <c r="J117" s="93">
        <v>130380</v>
      </c>
      <c r="K117" s="93">
        <v>130380</v>
      </c>
      <c r="L117" s="40"/>
      <c r="M117" s="40"/>
      <c r="N117" s="40"/>
      <c r="O117" s="40"/>
      <c r="P117" s="55"/>
    </row>
    <row r="118" s="6" customFormat="1" ht="22.5" customHeight="1" spans="1:16">
      <c r="A118" s="77" t="s">
        <v>304</v>
      </c>
      <c r="B118" s="78" t="s">
        <v>24</v>
      </c>
      <c r="C118" s="78" t="s">
        <v>25</v>
      </c>
      <c r="D118" s="40" t="s">
        <v>305</v>
      </c>
      <c r="E118" s="79" t="s">
        <v>306</v>
      </c>
      <c r="F118" s="40">
        <v>118.961016</v>
      </c>
      <c r="G118" s="40">
        <v>34.816507</v>
      </c>
      <c r="H118" s="80">
        <f t="shared" ref="H118:H123" si="11">I118+J118+M118</f>
        <v>74060</v>
      </c>
      <c r="I118" s="40">
        <v>13680</v>
      </c>
      <c r="J118" s="40">
        <v>60380</v>
      </c>
      <c r="K118" s="40">
        <v>60380</v>
      </c>
      <c r="L118" s="40"/>
      <c r="M118" s="80"/>
      <c r="N118" s="40"/>
      <c r="O118" s="40"/>
      <c r="P118" s="55"/>
    </row>
    <row r="119" s="6" customFormat="1" ht="22.5" customHeight="1" spans="1:16">
      <c r="A119" s="77" t="s">
        <v>304</v>
      </c>
      <c r="B119" s="78" t="s">
        <v>24</v>
      </c>
      <c r="C119" s="78" t="s">
        <v>25</v>
      </c>
      <c r="D119" s="40" t="s">
        <v>307</v>
      </c>
      <c r="E119" s="79" t="s">
        <v>308</v>
      </c>
      <c r="F119" s="40">
        <v>118.963135</v>
      </c>
      <c r="G119" s="40">
        <v>34.816293</v>
      </c>
      <c r="H119" s="80">
        <f t="shared" si="11"/>
        <v>77712</v>
      </c>
      <c r="I119" s="40">
        <v>14340</v>
      </c>
      <c r="J119" s="40">
        <v>63372</v>
      </c>
      <c r="K119" s="40">
        <v>63372</v>
      </c>
      <c r="L119" s="40"/>
      <c r="M119" s="80"/>
      <c r="N119" s="40"/>
      <c r="O119" s="40"/>
      <c r="P119" s="55"/>
    </row>
    <row r="120" s="6" customFormat="1" ht="22.5" customHeight="1" spans="1:16">
      <c r="A120" s="77" t="s">
        <v>304</v>
      </c>
      <c r="B120" s="78" t="s">
        <v>24</v>
      </c>
      <c r="C120" s="78" t="s">
        <v>25</v>
      </c>
      <c r="D120" s="40" t="s">
        <v>309</v>
      </c>
      <c r="E120" s="79" t="s">
        <v>310</v>
      </c>
      <c r="F120" s="40">
        <v>118.965251</v>
      </c>
      <c r="G120" s="40">
        <v>34.816364</v>
      </c>
      <c r="H120" s="80">
        <f t="shared" si="11"/>
        <v>73416</v>
      </c>
      <c r="I120" s="40">
        <v>13560</v>
      </c>
      <c r="J120" s="40">
        <v>59856</v>
      </c>
      <c r="K120" s="40">
        <v>59856</v>
      </c>
      <c r="L120" s="40"/>
      <c r="M120" s="80"/>
      <c r="N120" s="40"/>
      <c r="O120" s="40"/>
      <c r="P120" s="55"/>
    </row>
    <row r="121" s="6" customFormat="1" ht="22.5" customHeight="1" spans="1:16">
      <c r="A121" s="77" t="s">
        <v>304</v>
      </c>
      <c r="B121" s="78" t="s">
        <v>24</v>
      </c>
      <c r="C121" s="78" t="s">
        <v>25</v>
      </c>
      <c r="D121" s="40" t="s">
        <v>311</v>
      </c>
      <c r="E121" s="79" t="s">
        <v>312</v>
      </c>
      <c r="F121" s="40">
        <v>118.966725</v>
      </c>
      <c r="G121" s="40">
        <v>34.816718</v>
      </c>
      <c r="H121" s="80">
        <f t="shared" si="11"/>
        <v>67272</v>
      </c>
      <c r="I121" s="40"/>
      <c r="J121" s="40">
        <v>54832</v>
      </c>
      <c r="K121" s="40">
        <v>54832</v>
      </c>
      <c r="L121" s="40"/>
      <c r="M121" s="80">
        <v>12440</v>
      </c>
      <c r="N121" s="40"/>
      <c r="O121" s="40"/>
      <c r="P121" s="55"/>
    </row>
    <row r="122" s="6" customFormat="1" ht="22.5" customHeight="1" spans="1:16">
      <c r="A122" s="81" t="s">
        <v>304</v>
      </c>
      <c r="B122" s="78" t="s">
        <v>24</v>
      </c>
      <c r="C122" s="78" t="s">
        <v>25</v>
      </c>
      <c r="D122" s="40" t="s">
        <v>313</v>
      </c>
      <c r="E122" s="82" t="s">
        <v>314</v>
      </c>
      <c r="F122" s="45" t="s">
        <v>315</v>
      </c>
      <c r="G122" s="45" t="s">
        <v>316</v>
      </c>
      <c r="H122" s="80">
        <f t="shared" si="11"/>
        <v>78840</v>
      </c>
      <c r="I122" s="40"/>
      <c r="J122" s="40">
        <v>64300</v>
      </c>
      <c r="K122" s="40">
        <v>64300</v>
      </c>
      <c r="L122" s="40"/>
      <c r="M122" s="80">
        <v>14540</v>
      </c>
      <c r="N122" s="40"/>
      <c r="O122" s="40"/>
      <c r="P122" s="55"/>
    </row>
    <row r="123" s="6" customFormat="1" ht="22.5" customHeight="1" spans="1:16">
      <c r="A123" s="81" t="s">
        <v>304</v>
      </c>
      <c r="B123" s="78" t="s">
        <v>24</v>
      </c>
      <c r="C123" s="78" t="s">
        <v>25</v>
      </c>
      <c r="D123" s="40" t="s">
        <v>317</v>
      </c>
      <c r="E123" s="82" t="s">
        <v>318</v>
      </c>
      <c r="F123" s="45" t="s">
        <v>319</v>
      </c>
      <c r="G123" s="45" t="s">
        <v>320</v>
      </c>
      <c r="H123" s="80">
        <f t="shared" si="11"/>
        <v>73560</v>
      </c>
      <c r="I123" s="40"/>
      <c r="J123" s="40">
        <v>59980</v>
      </c>
      <c r="K123" s="40">
        <v>59980</v>
      </c>
      <c r="L123" s="40"/>
      <c r="M123" s="80">
        <v>13580</v>
      </c>
      <c r="N123" s="40"/>
      <c r="O123" s="40"/>
      <c r="P123" s="55"/>
    </row>
    <row r="124" s="6" customFormat="1" ht="22.5" customHeight="1" spans="1:16">
      <c r="A124" s="81" t="s">
        <v>321</v>
      </c>
      <c r="B124" s="78" t="s">
        <v>24</v>
      </c>
      <c r="C124" s="78" t="s">
        <v>25</v>
      </c>
      <c r="D124" s="40" t="s">
        <v>322</v>
      </c>
      <c r="E124" s="83" t="s">
        <v>323</v>
      </c>
      <c r="F124" s="40">
        <v>118.945582</v>
      </c>
      <c r="G124" s="40">
        <v>34.812499</v>
      </c>
      <c r="H124" s="80">
        <f>SUM(I124+J124)</f>
        <v>61040</v>
      </c>
      <c r="I124" s="40">
        <v>11300</v>
      </c>
      <c r="J124" s="30">
        <v>49740</v>
      </c>
      <c r="K124" s="30">
        <v>49740</v>
      </c>
      <c r="L124" s="40"/>
      <c r="M124" s="80"/>
      <c r="N124" s="40"/>
      <c r="O124" s="40"/>
      <c r="P124" s="55"/>
    </row>
    <row r="125" s="6" customFormat="1" ht="22.5" customHeight="1" spans="1:16">
      <c r="A125" s="81" t="s">
        <v>321</v>
      </c>
      <c r="B125" s="78" t="s">
        <v>24</v>
      </c>
      <c r="C125" s="78" t="s">
        <v>25</v>
      </c>
      <c r="D125" s="40" t="s">
        <v>324</v>
      </c>
      <c r="E125" s="83" t="s">
        <v>325</v>
      </c>
      <c r="F125" s="40">
        <v>118.943526</v>
      </c>
      <c r="G125" s="40">
        <v>34.809566</v>
      </c>
      <c r="H125" s="80">
        <f>SUM(I125+J125)</f>
        <v>97300</v>
      </c>
      <c r="I125" s="40">
        <v>17740</v>
      </c>
      <c r="J125" s="30">
        <v>79560</v>
      </c>
      <c r="K125" s="30">
        <v>79560</v>
      </c>
      <c r="L125" s="40"/>
      <c r="M125" s="80"/>
      <c r="N125" s="40"/>
      <c r="O125" s="40"/>
      <c r="P125" s="55"/>
    </row>
    <row r="126" s="6" customFormat="1" ht="22.5" customHeight="1" spans="1:16">
      <c r="A126" s="81" t="s">
        <v>321</v>
      </c>
      <c r="B126" s="78" t="s">
        <v>24</v>
      </c>
      <c r="C126" s="78" t="s">
        <v>25</v>
      </c>
      <c r="D126" s="40" t="s">
        <v>326</v>
      </c>
      <c r="E126" s="83" t="s">
        <v>327</v>
      </c>
      <c r="F126" s="40">
        <v>118.942988</v>
      </c>
      <c r="G126" s="40">
        <v>34.809479</v>
      </c>
      <c r="H126" s="80">
        <f>SUM(I126+J126)</f>
        <v>51120</v>
      </c>
      <c r="I126" s="40">
        <v>9500</v>
      </c>
      <c r="J126" s="30">
        <v>41620</v>
      </c>
      <c r="K126" s="30">
        <v>41620</v>
      </c>
      <c r="L126" s="40"/>
      <c r="M126" s="80"/>
      <c r="N126" s="40"/>
      <c r="O126" s="40"/>
      <c r="P126" s="55"/>
    </row>
    <row r="127" spans="1:15">
      <c r="A127" s="78"/>
      <c r="B127" s="78" t="s">
        <v>67</v>
      </c>
      <c r="C127" s="78"/>
      <c r="D127" s="84"/>
      <c r="E127" s="84"/>
      <c r="F127" s="78"/>
      <c r="G127" s="78"/>
      <c r="H127" s="85">
        <f t="shared" ref="H127:M127" si="12">SUM(H115:H126)</f>
        <v>980640</v>
      </c>
      <c r="I127" s="85">
        <f t="shared" si="12"/>
        <v>140080</v>
      </c>
      <c r="J127" s="85">
        <f t="shared" si="12"/>
        <v>800000</v>
      </c>
      <c r="K127" s="85">
        <f t="shared" si="12"/>
        <v>800000</v>
      </c>
      <c r="L127" s="85">
        <f t="shared" si="12"/>
        <v>0</v>
      </c>
      <c r="M127" s="85">
        <f t="shared" si="12"/>
        <v>40560</v>
      </c>
      <c r="N127" s="94"/>
      <c r="O127" s="94"/>
    </row>
    <row r="128" s="1" customFormat="1" spans="1:16">
      <c r="A128" s="25" t="s">
        <v>328</v>
      </c>
      <c r="B128" s="26"/>
      <c r="C128" s="25"/>
      <c r="D128" s="25"/>
      <c r="E128" s="25"/>
      <c r="F128" s="25"/>
      <c r="G128" s="25"/>
      <c r="H128" s="27">
        <f t="shared" ref="H128:M128" si="13">SUM(H129:H143)</f>
        <v>985460</v>
      </c>
      <c r="I128" s="27">
        <f t="shared" si="13"/>
        <v>151900</v>
      </c>
      <c r="J128" s="27">
        <f t="shared" si="13"/>
        <v>800000</v>
      </c>
      <c r="K128" s="27">
        <f t="shared" si="13"/>
        <v>800000</v>
      </c>
      <c r="L128" s="27">
        <f t="shared" si="13"/>
        <v>0</v>
      </c>
      <c r="M128" s="27">
        <f t="shared" si="13"/>
        <v>33560</v>
      </c>
      <c r="N128" s="47"/>
      <c r="O128" s="48"/>
      <c r="P128" s="49"/>
    </row>
    <row r="129" spans="1:15">
      <c r="A129" s="78" t="s">
        <v>329</v>
      </c>
      <c r="B129" s="78" t="s">
        <v>24</v>
      </c>
      <c r="C129" s="78" t="s">
        <v>25</v>
      </c>
      <c r="D129" s="95" t="s">
        <v>330</v>
      </c>
      <c r="E129" s="95" t="s">
        <v>331</v>
      </c>
      <c r="F129" s="75" t="s">
        <v>332</v>
      </c>
      <c r="G129" s="75" t="s">
        <v>333</v>
      </c>
      <c r="H129" s="73">
        <v>22950</v>
      </c>
      <c r="I129" s="73">
        <v>4180</v>
      </c>
      <c r="J129" s="73">
        <v>18770</v>
      </c>
      <c r="K129" s="73">
        <v>18770</v>
      </c>
      <c r="L129" s="127"/>
      <c r="M129" s="127"/>
      <c r="N129" s="127"/>
      <c r="O129" s="127"/>
    </row>
    <row r="130" spans="1:15">
      <c r="A130" s="78"/>
      <c r="B130" s="78"/>
      <c r="C130" s="78"/>
      <c r="D130" s="95" t="s">
        <v>334</v>
      </c>
      <c r="E130" s="95" t="s">
        <v>335</v>
      </c>
      <c r="F130" s="75" t="s">
        <v>336</v>
      </c>
      <c r="G130" s="75" t="s">
        <v>337</v>
      </c>
      <c r="H130" s="73">
        <v>72000</v>
      </c>
      <c r="I130" s="73">
        <v>13100</v>
      </c>
      <c r="J130" s="73">
        <v>58900</v>
      </c>
      <c r="K130" s="73">
        <v>58900</v>
      </c>
      <c r="L130" s="127"/>
      <c r="M130" s="127"/>
      <c r="N130" s="127"/>
      <c r="O130" s="73"/>
    </row>
    <row r="131" spans="1:15">
      <c r="A131" s="78"/>
      <c r="B131" s="78"/>
      <c r="C131" s="78"/>
      <c r="D131" s="95" t="s">
        <v>338</v>
      </c>
      <c r="E131" s="95" t="s">
        <v>339</v>
      </c>
      <c r="F131" s="75" t="s">
        <v>340</v>
      </c>
      <c r="G131" s="75" t="s">
        <v>341</v>
      </c>
      <c r="H131" s="73">
        <v>86850</v>
      </c>
      <c r="I131" s="73">
        <v>15800</v>
      </c>
      <c r="J131" s="73">
        <v>71050</v>
      </c>
      <c r="K131" s="73">
        <v>71050</v>
      </c>
      <c r="L131" s="127"/>
      <c r="M131" s="127"/>
      <c r="N131" s="127"/>
      <c r="O131" s="73" t="s">
        <v>342</v>
      </c>
    </row>
    <row r="132" spans="1:15">
      <c r="A132" s="78"/>
      <c r="B132" s="78"/>
      <c r="C132" s="78"/>
      <c r="D132" s="95" t="s">
        <v>343</v>
      </c>
      <c r="E132" s="95" t="s">
        <v>344</v>
      </c>
      <c r="F132" s="75" t="s">
        <v>345</v>
      </c>
      <c r="G132" s="75" t="s">
        <v>346</v>
      </c>
      <c r="H132" s="73">
        <v>9180</v>
      </c>
      <c r="I132" s="73">
        <v>1660</v>
      </c>
      <c r="J132" s="73">
        <v>1360</v>
      </c>
      <c r="K132" s="73">
        <v>1360</v>
      </c>
      <c r="L132" s="127"/>
      <c r="M132" s="73">
        <v>6160</v>
      </c>
      <c r="N132" s="127"/>
      <c r="O132" s="73"/>
    </row>
    <row r="133" spans="1:15">
      <c r="A133" s="78"/>
      <c r="B133" s="78"/>
      <c r="C133" s="78"/>
      <c r="D133" s="95" t="s">
        <v>347</v>
      </c>
      <c r="E133" s="95" t="s">
        <v>348</v>
      </c>
      <c r="F133" s="75" t="s">
        <v>349</v>
      </c>
      <c r="G133" s="75" t="s">
        <v>350</v>
      </c>
      <c r="H133" s="73">
        <v>146520</v>
      </c>
      <c r="I133" s="73">
        <v>26660</v>
      </c>
      <c r="J133" s="73">
        <v>119860</v>
      </c>
      <c r="K133" s="73">
        <v>119860</v>
      </c>
      <c r="L133" s="127"/>
      <c r="M133" s="127"/>
      <c r="N133" s="127"/>
      <c r="O133" s="73"/>
    </row>
    <row r="134" spans="1:15">
      <c r="A134" s="78" t="s">
        <v>351</v>
      </c>
      <c r="B134" s="78" t="s">
        <v>24</v>
      </c>
      <c r="C134" s="78" t="s">
        <v>25</v>
      </c>
      <c r="D134" s="96" t="s">
        <v>352</v>
      </c>
      <c r="E134" s="95" t="s">
        <v>353</v>
      </c>
      <c r="F134" s="97" t="s">
        <v>354</v>
      </c>
      <c r="G134" s="67" t="s">
        <v>355</v>
      </c>
      <c r="H134" s="40">
        <v>88870</v>
      </c>
      <c r="I134" s="89">
        <v>7640</v>
      </c>
      <c r="J134" s="40">
        <v>72720</v>
      </c>
      <c r="K134" s="40">
        <v>72720</v>
      </c>
      <c r="L134" s="89"/>
      <c r="M134" s="40">
        <v>8510</v>
      </c>
      <c r="N134" s="67"/>
      <c r="O134" s="67"/>
    </row>
    <row r="135" spans="1:15">
      <c r="A135" s="78"/>
      <c r="B135" s="78"/>
      <c r="C135" s="78"/>
      <c r="D135" s="96" t="s">
        <v>352</v>
      </c>
      <c r="E135" s="83" t="s">
        <v>356</v>
      </c>
      <c r="F135" s="97" t="s">
        <v>357</v>
      </c>
      <c r="G135" s="67" t="s">
        <v>358</v>
      </c>
      <c r="H135" s="40">
        <v>88870</v>
      </c>
      <c r="I135" s="40">
        <v>7640</v>
      </c>
      <c r="J135" s="40">
        <v>72720</v>
      </c>
      <c r="K135" s="40">
        <v>72720</v>
      </c>
      <c r="L135" s="89"/>
      <c r="M135" s="40">
        <v>8510</v>
      </c>
      <c r="N135" s="67"/>
      <c r="O135" s="67"/>
    </row>
    <row r="136" spans="1:15">
      <c r="A136" s="78"/>
      <c r="B136" s="78"/>
      <c r="C136" s="78"/>
      <c r="D136" s="96" t="s">
        <v>359</v>
      </c>
      <c r="E136" s="83" t="s">
        <v>360</v>
      </c>
      <c r="F136" s="97" t="s">
        <v>361</v>
      </c>
      <c r="G136" s="67" t="s">
        <v>362</v>
      </c>
      <c r="H136" s="40">
        <v>72040</v>
      </c>
      <c r="I136" s="40">
        <v>6200</v>
      </c>
      <c r="J136" s="40">
        <v>58940</v>
      </c>
      <c r="K136" s="40">
        <v>58940</v>
      </c>
      <c r="L136" s="89"/>
      <c r="M136" s="40">
        <v>6900</v>
      </c>
      <c r="N136" s="67"/>
      <c r="O136" s="67"/>
    </row>
    <row r="137" spans="1:15">
      <c r="A137" s="78"/>
      <c r="B137" s="78"/>
      <c r="C137" s="78"/>
      <c r="D137" s="95" t="s">
        <v>363</v>
      </c>
      <c r="E137" s="83" t="s">
        <v>364</v>
      </c>
      <c r="F137" s="97" t="s">
        <v>365</v>
      </c>
      <c r="G137" s="67" t="s">
        <v>366</v>
      </c>
      <c r="H137" s="40">
        <v>36020</v>
      </c>
      <c r="I137" s="40">
        <v>3120</v>
      </c>
      <c r="J137" s="40">
        <v>29420</v>
      </c>
      <c r="K137" s="40">
        <v>29420</v>
      </c>
      <c r="L137" s="40"/>
      <c r="M137" s="40">
        <v>3480</v>
      </c>
      <c r="N137" s="67"/>
      <c r="O137" s="67"/>
    </row>
    <row r="138" s="9" customFormat="1" ht="16.25" customHeight="1" spans="1:16">
      <c r="A138" s="78" t="s">
        <v>367</v>
      </c>
      <c r="B138" s="78" t="s">
        <v>24</v>
      </c>
      <c r="C138" s="78" t="s">
        <v>25</v>
      </c>
      <c r="D138" s="96" t="s">
        <v>368</v>
      </c>
      <c r="E138" s="95" t="s">
        <v>369</v>
      </c>
      <c r="F138" s="75" t="s">
        <v>370</v>
      </c>
      <c r="G138" s="75" t="s">
        <v>371</v>
      </c>
      <c r="H138" s="40">
        <v>104760</v>
      </c>
      <c r="I138" s="40">
        <v>19060</v>
      </c>
      <c r="J138" s="40">
        <v>85700</v>
      </c>
      <c r="K138" s="40">
        <v>85700</v>
      </c>
      <c r="L138" s="40"/>
      <c r="M138" s="40"/>
      <c r="N138" s="67"/>
      <c r="O138" s="67"/>
      <c r="P138" s="65"/>
    </row>
    <row r="139" s="9" customFormat="1" ht="16.25" customHeight="1" spans="1:16">
      <c r="A139" s="78"/>
      <c r="B139" s="78"/>
      <c r="C139" s="78"/>
      <c r="D139" s="98" t="s">
        <v>372</v>
      </c>
      <c r="E139" s="95" t="s">
        <v>373</v>
      </c>
      <c r="F139" s="75" t="s">
        <v>374</v>
      </c>
      <c r="G139" s="75" t="s">
        <v>375</v>
      </c>
      <c r="H139" s="40">
        <v>111240</v>
      </c>
      <c r="I139" s="40">
        <v>20240</v>
      </c>
      <c r="J139" s="40">
        <v>91000</v>
      </c>
      <c r="K139" s="40">
        <v>91000</v>
      </c>
      <c r="L139" s="40"/>
      <c r="M139" s="40"/>
      <c r="N139" s="67"/>
      <c r="O139" s="67"/>
      <c r="P139" s="65"/>
    </row>
    <row r="140" s="9" customFormat="1" ht="16.25" customHeight="1" spans="1:16">
      <c r="A140" s="78" t="s">
        <v>376</v>
      </c>
      <c r="B140" s="78" t="s">
        <v>24</v>
      </c>
      <c r="C140" s="78" t="s">
        <v>25</v>
      </c>
      <c r="D140" s="99" t="s">
        <v>377</v>
      </c>
      <c r="E140" s="99" t="s">
        <v>378</v>
      </c>
      <c r="F140" s="75" t="s">
        <v>379</v>
      </c>
      <c r="G140" s="75" t="s">
        <v>380</v>
      </c>
      <c r="H140" s="73">
        <v>35280</v>
      </c>
      <c r="I140" s="73">
        <v>6420</v>
      </c>
      <c r="J140" s="73">
        <v>28860</v>
      </c>
      <c r="K140" s="73">
        <v>28860</v>
      </c>
      <c r="L140" s="127"/>
      <c r="M140" s="127"/>
      <c r="N140" s="127"/>
      <c r="O140" s="127"/>
      <c r="P140" s="65"/>
    </row>
    <row r="141" s="9" customFormat="1" ht="16.25" customHeight="1" spans="1:16">
      <c r="A141" s="78"/>
      <c r="B141" s="78"/>
      <c r="C141" s="78"/>
      <c r="D141" s="99" t="s">
        <v>377</v>
      </c>
      <c r="E141" s="99" t="s">
        <v>381</v>
      </c>
      <c r="F141" s="75" t="s">
        <v>382</v>
      </c>
      <c r="G141" s="75" t="s">
        <v>383</v>
      </c>
      <c r="H141" s="73">
        <v>35280</v>
      </c>
      <c r="I141" s="73">
        <v>6420</v>
      </c>
      <c r="J141" s="73">
        <v>28860</v>
      </c>
      <c r="K141" s="73">
        <v>28860</v>
      </c>
      <c r="L141" s="127"/>
      <c r="M141" s="127"/>
      <c r="N141" s="127"/>
      <c r="O141" s="127"/>
      <c r="P141" s="65"/>
    </row>
    <row r="142" s="9" customFormat="1" ht="16.25" customHeight="1" spans="1:16">
      <c r="A142" s="78"/>
      <c r="B142" s="78"/>
      <c r="C142" s="78"/>
      <c r="D142" s="99" t="s">
        <v>377</v>
      </c>
      <c r="E142" s="99" t="s">
        <v>384</v>
      </c>
      <c r="F142" s="75" t="s">
        <v>385</v>
      </c>
      <c r="G142" s="75" t="s">
        <v>386</v>
      </c>
      <c r="H142" s="73">
        <v>35280</v>
      </c>
      <c r="I142" s="73">
        <v>6420</v>
      </c>
      <c r="J142" s="73">
        <v>28860</v>
      </c>
      <c r="K142" s="73">
        <v>28860</v>
      </c>
      <c r="L142" s="127"/>
      <c r="M142" s="127"/>
      <c r="N142" s="127"/>
      <c r="O142" s="127"/>
      <c r="P142" s="65"/>
    </row>
    <row r="143" s="9" customFormat="1" ht="16.25" customHeight="1" spans="1:16">
      <c r="A143" s="78"/>
      <c r="B143" s="78"/>
      <c r="C143" s="78"/>
      <c r="D143" s="100" t="s">
        <v>387</v>
      </c>
      <c r="E143" s="99" t="s">
        <v>388</v>
      </c>
      <c r="F143" s="75" t="s">
        <v>389</v>
      </c>
      <c r="G143" s="75" t="s">
        <v>390</v>
      </c>
      <c r="H143" s="81">
        <v>40320</v>
      </c>
      <c r="I143" s="81">
        <v>7340</v>
      </c>
      <c r="J143" s="81">
        <v>32980</v>
      </c>
      <c r="K143" s="81">
        <v>32980</v>
      </c>
      <c r="L143" s="127"/>
      <c r="M143" s="127"/>
      <c r="N143" s="127"/>
      <c r="O143" s="127"/>
      <c r="P143" s="65"/>
    </row>
    <row r="144" spans="1:15">
      <c r="A144" s="78"/>
      <c r="B144" s="78" t="s">
        <v>67</v>
      </c>
      <c r="C144" s="78"/>
      <c r="D144" s="84"/>
      <c r="E144" s="84"/>
      <c r="F144" s="78"/>
      <c r="G144" s="78"/>
      <c r="H144" s="85">
        <f t="shared" ref="H144:M144" si="14">SUM(H129:H143)</f>
        <v>985460</v>
      </c>
      <c r="I144" s="85">
        <f t="shared" si="14"/>
        <v>151900</v>
      </c>
      <c r="J144" s="85">
        <f t="shared" si="14"/>
        <v>800000</v>
      </c>
      <c r="K144" s="85">
        <f t="shared" si="14"/>
        <v>800000</v>
      </c>
      <c r="L144" s="85">
        <f t="shared" si="14"/>
        <v>0</v>
      </c>
      <c r="M144" s="85">
        <f t="shared" si="14"/>
        <v>33560</v>
      </c>
      <c r="N144" s="94"/>
      <c r="O144" s="94"/>
    </row>
    <row r="145" s="1" customFormat="1" spans="1:16">
      <c r="A145" s="25" t="s">
        <v>391</v>
      </c>
      <c r="B145" s="26"/>
      <c r="C145" s="25"/>
      <c r="D145" s="25"/>
      <c r="E145" s="25"/>
      <c r="F145" s="25"/>
      <c r="G145" s="25"/>
      <c r="H145" s="27">
        <f t="shared" ref="H145:M145" si="15">SUM(H146:H165)</f>
        <v>750000</v>
      </c>
      <c r="I145" s="27">
        <f t="shared" si="15"/>
        <v>71280</v>
      </c>
      <c r="J145" s="27">
        <f t="shared" si="15"/>
        <v>600000</v>
      </c>
      <c r="K145" s="27">
        <f t="shared" si="15"/>
        <v>600000</v>
      </c>
      <c r="L145" s="27">
        <f t="shared" si="15"/>
        <v>0</v>
      </c>
      <c r="M145" s="27">
        <f t="shared" si="15"/>
        <v>78720</v>
      </c>
      <c r="N145" s="47"/>
      <c r="O145" s="48"/>
      <c r="P145" s="49"/>
    </row>
    <row r="146" s="12" customFormat="1" ht="19" customHeight="1" spans="1:16">
      <c r="A146" s="101" t="s">
        <v>392</v>
      </c>
      <c r="B146" s="101" t="s">
        <v>25</v>
      </c>
      <c r="C146" s="101" t="s">
        <v>24</v>
      </c>
      <c r="D146" s="101" t="s">
        <v>393</v>
      </c>
      <c r="E146" s="101" t="s">
        <v>394</v>
      </c>
      <c r="F146" s="102">
        <v>119.108752</v>
      </c>
      <c r="G146" s="102">
        <v>35.024712</v>
      </c>
      <c r="H146" s="101">
        <v>109298</v>
      </c>
      <c r="I146" s="101">
        <v>7309</v>
      </c>
      <c r="J146" s="101">
        <v>90320</v>
      </c>
      <c r="K146" s="101">
        <v>90320</v>
      </c>
      <c r="L146" s="128"/>
      <c r="M146" s="101">
        <v>11669</v>
      </c>
      <c r="N146" s="128"/>
      <c r="O146" s="119"/>
      <c r="P146" s="129"/>
    </row>
    <row r="147" s="12" customFormat="1" ht="19" customHeight="1" spans="1:16">
      <c r="A147" s="101"/>
      <c r="B147" s="101"/>
      <c r="C147" s="101"/>
      <c r="D147" s="101" t="s">
        <v>395</v>
      </c>
      <c r="E147" s="101" t="s">
        <v>396</v>
      </c>
      <c r="F147" s="102">
        <v>119.112275</v>
      </c>
      <c r="G147" s="103">
        <v>35.025033</v>
      </c>
      <c r="H147" s="101">
        <v>108794</v>
      </c>
      <c r="I147" s="101">
        <v>7275</v>
      </c>
      <c r="J147" s="101">
        <v>89904</v>
      </c>
      <c r="K147" s="101">
        <v>89904</v>
      </c>
      <c r="L147" s="128"/>
      <c r="M147" s="101">
        <v>11615</v>
      </c>
      <c r="N147" s="128"/>
      <c r="O147" s="119"/>
      <c r="P147" s="129"/>
    </row>
    <row r="148" s="12" customFormat="1" ht="19" customHeight="1" spans="1:16">
      <c r="A148" s="101"/>
      <c r="B148" s="101"/>
      <c r="C148" s="101"/>
      <c r="D148" s="101" t="s">
        <v>397</v>
      </c>
      <c r="E148" s="101" t="s">
        <v>398</v>
      </c>
      <c r="F148" s="102">
        <v>119.105828</v>
      </c>
      <c r="G148" s="103">
        <v>35.02605</v>
      </c>
      <c r="H148" s="101">
        <v>253853</v>
      </c>
      <c r="I148" s="101">
        <v>16976</v>
      </c>
      <c r="J148" s="101">
        <v>209776</v>
      </c>
      <c r="K148" s="101">
        <v>209776</v>
      </c>
      <c r="L148" s="128"/>
      <c r="M148" s="101">
        <v>27101</v>
      </c>
      <c r="N148" s="128"/>
      <c r="O148" s="119"/>
      <c r="P148" s="129"/>
    </row>
    <row r="149" s="12" customFormat="1" ht="19" customHeight="1" spans="1:16">
      <c r="A149" s="101" t="s">
        <v>399</v>
      </c>
      <c r="B149" s="101" t="s">
        <v>25</v>
      </c>
      <c r="C149" s="101" t="s">
        <v>24</v>
      </c>
      <c r="D149" s="104" t="s">
        <v>400</v>
      </c>
      <c r="E149" s="105" t="s">
        <v>401</v>
      </c>
      <c r="F149" s="102">
        <v>119.179162</v>
      </c>
      <c r="G149" s="102">
        <v>35.008675</v>
      </c>
      <c r="H149" s="101">
        <v>18629</v>
      </c>
      <c r="I149" s="101">
        <v>2661</v>
      </c>
      <c r="J149" s="101">
        <v>14070</v>
      </c>
      <c r="K149" s="101">
        <v>14070</v>
      </c>
      <c r="L149" s="128"/>
      <c r="M149" s="101">
        <v>1898</v>
      </c>
      <c r="N149" s="128"/>
      <c r="O149" s="119"/>
      <c r="P149" s="129"/>
    </row>
    <row r="150" s="12" customFormat="1" ht="19" customHeight="1" spans="1:16">
      <c r="A150" s="101"/>
      <c r="B150" s="101"/>
      <c r="C150" s="101"/>
      <c r="D150" s="104" t="s">
        <v>402</v>
      </c>
      <c r="E150" s="105" t="s">
        <v>403</v>
      </c>
      <c r="F150" s="102">
        <v>119.178399</v>
      </c>
      <c r="G150" s="106" t="s">
        <v>404</v>
      </c>
      <c r="H150" s="101">
        <v>7695</v>
      </c>
      <c r="I150" s="101">
        <v>1099</v>
      </c>
      <c r="J150" s="101">
        <v>5812</v>
      </c>
      <c r="K150" s="101">
        <v>5812</v>
      </c>
      <c r="L150" s="128"/>
      <c r="M150" s="101">
        <v>784</v>
      </c>
      <c r="N150" s="128"/>
      <c r="O150" s="119"/>
      <c r="P150" s="129"/>
    </row>
    <row r="151" s="12" customFormat="1" ht="19" customHeight="1" spans="1:16">
      <c r="A151" s="101"/>
      <c r="B151" s="101"/>
      <c r="C151" s="101"/>
      <c r="D151" s="104" t="s">
        <v>400</v>
      </c>
      <c r="E151" s="105" t="s">
        <v>405</v>
      </c>
      <c r="F151" s="102">
        <v>119.179101</v>
      </c>
      <c r="G151" s="102">
        <v>35.008495</v>
      </c>
      <c r="H151" s="101">
        <v>18629</v>
      </c>
      <c r="I151" s="101">
        <v>2661</v>
      </c>
      <c r="J151" s="101">
        <v>14070</v>
      </c>
      <c r="K151" s="101">
        <v>14070</v>
      </c>
      <c r="L151" s="128"/>
      <c r="M151" s="101">
        <v>1898</v>
      </c>
      <c r="N151" s="128"/>
      <c r="O151" s="119"/>
      <c r="P151" s="129"/>
    </row>
    <row r="152" s="12" customFormat="1" ht="19" customHeight="1" spans="1:16">
      <c r="A152" s="101"/>
      <c r="B152" s="101"/>
      <c r="C152" s="101"/>
      <c r="D152" s="104" t="s">
        <v>406</v>
      </c>
      <c r="E152" s="105" t="s">
        <v>407</v>
      </c>
      <c r="F152" s="102">
        <v>119.178336</v>
      </c>
      <c r="G152" s="102">
        <v>35.008437</v>
      </c>
      <c r="H152" s="101">
        <v>7560</v>
      </c>
      <c r="I152" s="101">
        <v>1080</v>
      </c>
      <c r="J152" s="101">
        <v>5710</v>
      </c>
      <c r="K152" s="101">
        <v>5710</v>
      </c>
      <c r="L152" s="128"/>
      <c r="M152" s="101">
        <v>770</v>
      </c>
      <c r="N152" s="128"/>
      <c r="O152" s="119"/>
      <c r="P152" s="129"/>
    </row>
    <row r="153" s="12" customFormat="1" ht="19" customHeight="1" spans="1:16">
      <c r="A153" s="101"/>
      <c r="B153" s="101"/>
      <c r="C153" s="101"/>
      <c r="D153" s="104" t="s">
        <v>400</v>
      </c>
      <c r="E153" s="105" t="s">
        <v>408</v>
      </c>
      <c r="F153" s="102">
        <v>119.179124</v>
      </c>
      <c r="G153" s="102">
        <v>35.008344</v>
      </c>
      <c r="H153" s="101">
        <v>18629</v>
      </c>
      <c r="I153" s="101">
        <v>2661</v>
      </c>
      <c r="J153" s="101">
        <v>14070</v>
      </c>
      <c r="K153" s="101">
        <v>14070</v>
      </c>
      <c r="L153" s="128"/>
      <c r="M153" s="101">
        <v>1898</v>
      </c>
      <c r="N153" s="128"/>
      <c r="O153" s="119"/>
      <c r="P153" s="129"/>
    </row>
    <row r="154" s="12" customFormat="1" ht="19" customHeight="1" spans="1:16">
      <c r="A154" s="101"/>
      <c r="B154" s="101"/>
      <c r="C154" s="101"/>
      <c r="D154" s="104" t="s">
        <v>409</v>
      </c>
      <c r="E154" s="105" t="s">
        <v>410</v>
      </c>
      <c r="F154" s="102">
        <v>119.178287</v>
      </c>
      <c r="G154" s="102">
        <v>35.008191</v>
      </c>
      <c r="H154" s="101">
        <v>14309</v>
      </c>
      <c r="I154" s="101">
        <v>2044</v>
      </c>
      <c r="J154" s="101">
        <v>10807</v>
      </c>
      <c r="K154" s="101">
        <v>10807</v>
      </c>
      <c r="L154" s="128"/>
      <c r="M154" s="101">
        <v>1458</v>
      </c>
      <c r="N154" s="128"/>
      <c r="O154" s="119"/>
      <c r="P154" s="129"/>
    </row>
    <row r="155" s="12" customFormat="1" ht="19" customHeight="1" spans="1:16">
      <c r="A155" s="101"/>
      <c r="B155" s="101"/>
      <c r="C155" s="101"/>
      <c r="D155" s="104" t="s">
        <v>400</v>
      </c>
      <c r="E155" s="105" t="s">
        <v>411</v>
      </c>
      <c r="F155" s="106" t="s">
        <v>412</v>
      </c>
      <c r="G155" s="102">
        <v>35.008118</v>
      </c>
      <c r="H155" s="101">
        <v>18629</v>
      </c>
      <c r="I155" s="101">
        <v>2661</v>
      </c>
      <c r="J155" s="101">
        <v>14070</v>
      </c>
      <c r="K155" s="101">
        <v>14070</v>
      </c>
      <c r="L155" s="128"/>
      <c r="M155" s="101">
        <v>1898</v>
      </c>
      <c r="N155" s="128"/>
      <c r="O155" s="119"/>
      <c r="P155" s="129"/>
    </row>
    <row r="156" s="12" customFormat="1" ht="19" customHeight="1" spans="1:16">
      <c r="A156" s="101"/>
      <c r="B156" s="101"/>
      <c r="C156" s="101"/>
      <c r="D156" s="104" t="s">
        <v>413</v>
      </c>
      <c r="E156" s="105" t="s">
        <v>414</v>
      </c>
      <c r="F156" s="102">
        <v>119.178273</v>
      </c>
      <c r="G156" s="102">
        <v>35.007978</v>
      </c>
      <c r="H156" s="101">
        <v>21870</v>
      </c>
      <c r="I156" s="101">
        <v>3124</v>
      </c>
      <c r="J156" s="101">
        <v>16517</v>
      </c>
      <c r="K156" s="101">
        <v>16517</v>
      </c>
      <c r="L156" s="128"/>
      <c r="M156" s="101">
        <v>2229</v>
      </c>
      <c r="N156" s="128"/>
      <c r="O156" s="119"/>
      <c r="P156" s="129"/>
    </row>
    <row r="157" s="12" customFormat="1" ht="19" customHeight="1" spans="1:16">
      <c r="A157" s="101"/>
      <c r="B157" s="101"/>
      <c r="C157" s="101"/>
      <c r="D157" s="104" t="s">
        <v>400</v>
      </c>
      <c r="E157" s="105" t="s">
        <v>415</v>
      </c>
      <c r="F157" s="107">
        <v>119.179033</v>
      </c>
      <c r="G157" s="108">
        <v>35.007889</v>
      </c>
      <c r="H157" s="101">
        <v>18629</v>
      </c>
      <c r="I157" s="101">
        <v>2661</v>
      </c>
      <c r="J157" s="101">
        <v>14070</v>
      </c>
      <c r="K157" s="101">
        <v>14070</v>
      </c>
      <c r="L157" s="128"/>
      <c r="M157" s="101">
        <v>1898</v>
      </c>
      <c r="N157" s="128"/>
      <c r="O157" s="119"/>
      <c r="P157" s="129"/>
    </row>
    <row r="158" s="12" customFormat="1" ht="19" customHeight="1" spans="1:16">
      <c r="A158" s="101"/>
      <c r="B158" s="101"/>
      <c r="C158" s="101"/>
      <c r="D158" s="104" t="s">
        <v>416</v>
      </c>
      <c r="E158" s="105" t="s">
        <v>417</v>
      </c>
      <c r="F158" s="106" t="s">
        <v>418</v>
      </c>
      <c r="G158" s="106" t="s">
        <v>419</v>
      </c>
      <c r="H158" s="101">
        <v>17820</v>
      </c>
      <c r="I158" s="101">
        <v>2546</v>
      </c>
      <c r="J158" s="101">
        <v>13458</v>
      </c>
      <c r="K158" s="101">
        <v>13458</v>
      </c>
      <c r="L158" s="128"/>
      <c r="M158" s="101">
        <v>1816</v>
      </c>
      <c r="N158" s="128"/>
      <c r="O158" s="119"/>
      <c r="P158" s="129"/>
    </row>
    <row r="159" s="12" customFormat="1" ht="19" customHeight="1" spans="1:16">
      <c r="A159" s="101"/>
      <c r="B159" s="101"/>
      <c r="C159" s="101"/>
      <c r="D159" s="104" t="s">
        <v>400</v>
      </c>
      <c r="E159" s="105" t="s">
        <v>420</v>
      </c>
      <c r="F159" s="106" t="s">
        <v>421</v>
      </c>
      <c r="G159" s="106" t="s">
        <v>422</v>
      </c>
      <c r="H159" s="101">
        <v>18629</v>
      </c>
      <c r="I159" s="101">
        <v>2661</v>
      </c>
      <c r="J159" s="101">
        <v>14070</v>
      </c>
      <c r="K159" s="101">
        <v>14070</v>
      </c>
      <c r="L159" s="128"/>
      <c r="M159" s="101">
        <v>1898</v>
      </c>
      <c r="N159" s="128"/>
      <c r="O159" s="119"/>
      <c r="P159" s="129"/>
    </row>
    <row r="160" s="12" customFormat="1" ht="19" customHeight="1" spans="1:16">
      <c r="A160" s="101"/>
      <c r="B160" s="101"/>
      <c r="C160" s="101"/>
      <c r="D160" s="104" t="s">
        <v>423</v>
      </c>
      <c r="E160" s="105" t="s">
        <v>424</v>
      </c>
      <c r="F160" s="106" t="s">
        <v>425</v>
      </c>
      <c r="G160" s="106" t="s">
        <v>426</v>
      </c>
      <c r="H160" s="101">
        <v>17010</v>
      </c>
      <c r="I160" s="101">
        <v>2430</v>
      </c>
      <c r="J160" s="101">
        <v>12847</v>
      </c>
      <c r="K160" s="101">
        <v>12847</v>
      </c>
      <c r="L160" s="128"/>
      <c r="M160" s="101">
        <v>1733</v>
      </c>
      <c r="N160" s="128"/>
      <c r="O160" s="119"/>
      <c r="P160" s="129"/>
    </row>
    <row r="161" s="12" customFormat="1" ht="19" customHeight="1" spans="1:16">
      <c r="A161" s="101"/>
      <c r="B161" s="101"/>
      <c r="C161" s="101"/>
      <c r="D161" s="104" t="s">
        <v>400</v>
      </c>
      <c r="E161" s="109" t="s">
        <v>427</v>
      </c>
      <c r="F161" s="110" t="s">
        <v>428</v>
      </c>
      <c r="G161" s="110" t="s">
        <v>429</v>
      </c>
      <c r="H161" s="101">
        <v>18629</v>
      </c>
      <c r="I161" s="101">
        <v>2661</v>
      </c>
      <c r="J161" s="101">
        <v>14070</v>
      </c>
      <c r="K161" s="101">
        <v>14070</v>
      </c>
      <c r="L161" s="128"/>
      <c r="M161" s="101">
        <v>1898</v>
      </c>
      <c r="N161" s="128"/>
      <c r="O161" s="119"/>
      <c r="P161" s="129"/>
    </row>
    <row r="162" s="12" customFormat="1" ht="19" customHeight="1" spans="1:16">
      <c r="A162" s="101"/>
      <c r="B162" s="101"/>
      <c r="C162" s="101"/>
      <c r="D162" s="104" t="s">
        <v>423</v>
      </c>
      <c r="E162" s="109" t="s">
        <v>430</v>
      </c>
      <c r="F162" s="110" t="s">
        <v>431</v>
      </c>
      <c r="G162" s="110" t="s">
        <v>432</v>
      </c>
      <c r="H162" s="101">
        <v>12065</v>
      </c>
      <c r="I162" s="101">
        <v>1724</v>
      </c>
      <c r="J162" s="101">
        <v>9110</v>
      </c>
      <c r="K162" s="101">
        <v>9110</v>
      </c>
      <c r="L162" s="128"/>
      <c r="M162" s="101">
        <v>1231</v>
      </c>
      <c r="N162" s="128"/>
      <c r="O162" s="119"/>
      <c r="P162" s="129"/>
    </row>
    <row r="163" s="12" customFormat="1" ht="19" customHeight="1" spans="1:16">
      <c r="A163" s="101"/>
      <c r="B163" s="101"/>
      <c r="C163" s="101"/>
      <c r="D163" s="104" t="s">
        <v>400</v>
      </c>
      <c r="E163" s="109" t="s">
        <v>433</v>
      </c>
      <c r="F163" s="110" t="s">
        <v>434</v>
      </c>
      <c r="G163" s="110" t="s">
        <v>435</v>
      </c>
      <c r="H163" s="101">
        <v>18629</v>
      </c>
      <c r="I163" s="101">
        <v>2661</v>
      </c>
      <c r="J163" s="101">
        <v>14070</v>
      </c>
      <c r="K163" s="101">
        <v>14070</v>
      </c>
      <c r="L163" s="128"/>
      <c r="M163" s="101">
        <v>1898</v>
      </c>
      <c r="N163" s="128"/>
      <c r="O163" s="119"/>
      <c r="P163" s="129"/>
    </row>
    <row r="164" s="12" customFormat="1" ht="19" customHeight="1" spans="1:16">
      <c r="A164" s="101"/>
      <c r="B164" s="101"/>
      <c r="C164" s="101"/>
      <c r="D164" s="104" t="s">
        <v>423</v>
      </c>
      <c r="E164" s="109" t="s">
        <v>436</v>
      </c>
      <c r="F164" s="110" t="s">
        <v>437</v>
      </c>
      <c r="G164" s="110" t="s">
        <v>438</v>
      </c>
      <c r="H164" s="101">
        <v>12065</v>
      </c>
      <c r="I164" s="101">
        <v>1724</v>
      </c>
      <c r="J164" s="101">
        <v>9109</v>
      </c>
      <c r="K164" s="101">
        <v>9109</v>
      </c>
      <c r="L164" s="128"/>
      <c r="M164" s="101">
        <v>1232</v>
      </c>
      <c r="N164" s="128"/>
      <c r="O164" s="119"/>
      <c r="P164" s="129"/>
    </row>
    <row r="165" s="12" customFormat="1" ht="19" customHeight="1" spans="1:16">
      <c r="A165" s="101"/>
      <c r="B165" s="101"/>
      <c r="C165" s="101"/>
      <c r="D165" s="104" t="s">
        <v>400</v>
      </c>
      <c r="E165" s="109" t="s">
        <v>439</v>
      </c>
      <c r="F165" s="110" t="s">
        <v>440</v>
      </c>
      <c r="G165" s="110" t="s">
        <v>441</v>
      </c>
      <c r="H165" s="101">
        <v>18629</v>
      </c>
      <c r="I165" s="101">
        <v>2661</v>
      </c>
      <c r="J165" s="101">
        <v>14070</v>
      </c>
      <c r="K165" s="101">
        <v>14070</v>
      </c>
      <c r="L165" s="128"/>
      <c r="M165" s="101">
        <v>1898</v>
      </c>
      <c r="N165" s="128"/>
      <c r="O165" s="119"/>
      <c r="P165" s="129"/>
    </row>
    <row r="166" spans="1:15">
      <c r="A166" s="78"/>
      <c r="B166" s="78" t="s">
        <v>67</v>
      </c>
      <c r="C166" s="78"/>
      <c r="D166" s="84"/>
      <c r="E166" s="84"/>
      <c r="F166" s="78"/>
      <c r="G166" s="78"/>
      <c r="H166" s="85">
        <f t="shared" ref="H166:M166" si="16">SUM(H146:H165)</f>
        <v>750000</v>
      </c>
      <c r="I166" s="85">
        <f t="shared" si="16"/>
        <v>71280</v>
      </c>
      <c r="J166" s="85">
        <f t="shared" si="16"/>
        <v>600000</v>
      </c>
      <c r="K166" s="85">
        <f t="shared" si="16"/>
        <v>600000</v>
      </c>
      <c r="L166" s="85">
        <f t="shared" si="16"/>
        <v>0</v>
      </c>
      <c r="M166" s="85">
        <f t="shared" si="16"/>
        <v>78720</v>
      </c>
      <c r="N166" s="94"/>
      <c r="O166" s="94"/>
    </row>
    <row r="167" s="1" customFormat="1" spans="1:16">
      <c r="A167" s="25" t="s">
        <v>442</v>
      </c>
      <c r="B167" s="26"/>
      <c r="C167" s="25"/>
      <c r="D167" s="25"/>
      <c r="E167" s="25"/>
      <c r="F167" s="25"/>
      <c r="G167" s="25"/>
      <c r="H167" s="27">
        <f t="shared" ref="H167:M167" si="17">SUM(H168:H183)</f>
        <v>751600</v>
      </c>
      <c r="I167" s="27">
        <f t="shared" si="17"/>
        <v>90600</v>
      </c>
      <c r="J167" s="27">
        <f t="shared" si="17"/>
        <v>600000</v>
      </c>
      <c r="K167" s="27">
        <f t="shared" si="17"/>
        <v>600000</v>
      </c>
      <c r="L167" s="27">
        <f t="shared" si="17"/>
        <v>0</v>
      </c>
      <c r="M167" s="27">
        <f t="shared" si="17"/>
        <v>61000</v>
      </c>
      <c r="N167" s="47"/>
      <c r="O167" s="48"/>
      <c r="P167" s="49"/>
    </row>
    <row r="168" s="9" customFormat="1" ht="12.95" customHeight="1" spans="1:16">
      <c r="A168" s="111" t="s">
        <v>443</v>
      </c>
      <c r="B168" s="38" t="s">
        <v>444</v>
      </c>
      <c r="C168" s="67" t="s">
        <v>445</v>
      </c>
      <c r="D168" s="38" t="s">
        <v>446</v>
      </c>
      <c r="E168" s="112" t="s">
        <v>447</v>
      </c>
      <c r="F168" s="113" t="s">
        <v>448</v>
      </c>
      <c r="G168" s="113" t="s">
        <v>449</v>
      </c>
      <c r="H168" s="40">
        <v>53700</v>
      </c>
      <c r="I168" s="40">
        <v>8000</v>
      </c>
      <c r="J168" s="40">
        <v>42000</v>
      </c>
      <c r="K168" s="40">
        <v>42000</v>
      </c>
      <c r="L168" s="40"/>
      <c r="M168" s="40">
        <v>3700</v>
      </c>
      <c r="N168" s="67"/>
      <c r="O168" s="67" t="s">
        <v>450</v>
      </c>
      <c r="P168" s="65"/>
    </row>
    <row r="169" s="9" customFormat="1" ht="12.95" customHeight="1" spans="1:16">
      <c r="A169" s="111"/>
      <c r="B169" s="38" t="s">
        <v>444</v>
      </c>
      <c r="C169" s="67" t="s">
        <v>445</v>
      </c>
      <c r="D169" s="38" t="s">
        <v>423</v>
      </c>
      <c r="E169" s="112" t="s">
        <v>451</v>
      </c>
      <c r="F169" s="113" t="s">
        <v>452</v>
      </c>
      <c r="G169" s="113" t="s">
        <v>449</v>
      </c>
      <c r="H169" s="40">
        <v>14600</v>
      </c>
      <c r="I169" s="40">
        <v>2000</v>
      </c>
      <c r="J169" s="40">
        <v>11700</v>
      </c>
      <c r="K169" s="40">
        <v>11700</v>
      </c>
      <c r="L169" s="40"/>
      <c r="M169" s="40">
        <v>900</v>
      </c>
      <c r="N169" s="67"/>
      <c r="O169" s="67" t="s">
        <v>450</v>
      </c>
      <c r="P169" s="65"/>
    </row>
    <row r="170" s="9" customFormat="1" ht="12.95" customHeight="1" spans="1:16">
      <c r="A170" s="111"/>
      <c r="B170" s="38" t="s">
        <v>444</v>
      </c>
      <c r="C170" s="67" t="s">
        <v>445</v>
      </c>
      <c r="D170" s="38" t="s">
        <v>453</v>
      </c>
      <c r="E170" s="112" t="s">
        <v>454</v>
      </c>
      <c r="F170" s="113" t="s">
        <v>455</v>
      </c>
      <c r="G170" s="113" t="s">
        <v>456</v>
      </c>
      <c r="H170" s="40">
        <v>44400</v>
      </c>
      <c r="I170" s="40">
        <v>5000</v>
      </c>
      <c r="J170" s="40">
        <v>35500</v>
      </c>
      <c r="K170" s="40">
        <v>35500</v>
      </c>
      <c r="L170" s="40"/>
      <c r="M170" s="40">
        <v>3900</v>
      </c>
      <c r="N170" s="67"/>
      <c r="O170" s="67" t="s">
        <v>450</v>
      </c>
      <c r="P170" s="65"/>
    </row>
    <row r="171" s="9" customFormat="1" ht="12.95" customHeight="1" spans="1:16">
      <c r="A171" s="111"/>
      <c r="B171" s="38" t="s">
        <v>444</v>
      </c>
      <c r="C171" s="67" t="s">
        <v>445</v>
      </c>
      <c r="D171" s="38" t="s">
        <v>457</v>
      </c>
      <c r="E171" s="112" t="s">
        <v>458</v>
      </c>
      <c r="F171" s="113" t="s">
        <v>459</v>
      </c>
      <c r="G171" s="113" t="s">
        <v>460</v>
      </c>
      <c r="H171" s="40">
        <v>20000</v>
      </c>
      <c r="I171" s="40">
        <v>2000</v>
      </c>
      <c r="J171" s="40">
        <v>16000</v>
      </c>
      <c r="K171" s="40">
        <v>16000</v>
      </c>
      <c r="L171" s="40"/>
      <c r="M171" s="40">
        <v>2000</v>
      </c>
      <c r="N171" s="67"/>
      <c r="O171" s="67" t="s">
        <v>450</v>
      </c>
      <c r="P171" s="65"/>
    </row>
    <row r="172" s="9" customFormat="1" ht="12.95" customHeight="1" spans="1:16">
      <c r="A172" s="111"/>
      <c r="B172" s="38" t="s">
        <v>444</v>
      </c>
      <c r="C172" s="67" t="s">
        <v>445</v>
      </c>
      <c r="D172" s="38" t="s">
        <v>461</v>
      </c>
      <c r="E172" s="112" t="s">
        <v>462</v>
      </c>
      <c r="F172" s="113" t="s">
        <v>463</v>
      </c>
      <c r="G172" s="113" t="s">
        <v>464</v>
      </c>
      <c r="H172" s="40">
        <v>4600</v>
      </c>
      <c r="I172" s="40">
        <v>600</v>
      </c>
      <c r="J172" s="40">
        <v>3700</v>
      </c>
      <c r="K172" s="40">
        <v>3700</v>
      </c>
      <c r="L172" s="40"/>
      <c r="M172" s="40">
        <v>300</v>
      </c>
      <c r="N172" s="67"/>
      <c r="O172" s="67" t="s">
        <v>450</v>
      </c>
      <c r="P172" s="65"/>
    </row>
    <row r="173" s="9" customFormat="1" ht="12.95" customHeight="1" spans="1:16">
      <c r="A173" s="114" t="s">
        <v>465</v>
      </c>
      <c r="B173" s="38" t="s">
        <v>444</v>
      </c>
      <c r="C173" s="67" t="s">
        <v>445</v>
      </c>
      <c r="D173" s="40" t="s">
        <v>466</v>
      </c>
      <c r="E173" s="115" t="s">
        <v>467</v>
      </c>
      <c r="F173" s="40" t="s">
        <v>468</v>
      </c>
      <c r="G173" s="40" t="s">
        <v>469</v>
      </c>
      <c r="H173" s="40">
        <v>66000</v>
      </c>
      <c r="I173" s="40">
        <v>8000</v>
      </c>
      <c r="J173" s="40">
        <v>52800</v>
      </c>
      <c r="K173" s="40">
        <v>52800</v>
      </c>
      <c r="L173" s="40"/>
      <c r="M173" s="40">
        <v>5200</v>
      </c>
      <c r="N173" s="67"/>
      <c r="O173" s="67" t="s">
        <v>470</v>
      </c>
      <c r="P173" s="65"/>
    </row>
    <row r="174" s="9" customFormat="1" ht="12.95" customHeight="1" spans="1:16">
      <c r="A174" s="114"/>
      <c r="B174" s="38" t="s">
        <v>444</v>
      </c>
      <c r="C174" s="67" t="s">
        <v>445</v>
      </c>
      <c r="D174" s="116" t="s">
        <v>471</v>
      </c>
      <c r="E174" s="117" t="s">
        <v>472</v>
      </c>
      <c r="F174" s="40" t="s">
        <v>473</v>
      </c>
      <c r="G174" s="40" t="s">
        <v>474</v>
      </c>
      <c r="H174" s="40">
        <v>39300</v>
      </c>
      <c r="I174" s="40">
        <v>5000</v>
      </c>
      <c r="J174" s="40">
        <v>31400</v>
      </c>
      <c r="K174" s="40">
        <v>31400</v>
      </c>
      <c r="L174" s="40"/>
      <c r="M174" s="40">
        <v>2900</v>
      </c>
      <c r="N174" s="67"/>
      <c r="O174" s="67" t="s">
        <v>470</v>
      </c>
      <c r="P174" s="65"/>
    </row>
    <row r="175" s="9" customFormat="1" ht="12.95" customHeight="1" spans="1:16">
      <c r="A175" s="114"/>
      <c r="B175" s="38" t="s">
        <v>444</v>
      </c>
      <c r="C175" s="67" t="s">
        <v>445</v>
      </c>
      <c r="D175" s="118" t="s">
        <v>475</v>
      </c>
      <c r="E175" s="119" t="s">
        <v>476</v>
      </c>
      <c r="F175" s="40" t="s">
        <v>477</v>
      </c>
      <c r="G175" s="40" t="s">
        <v>478</v>
      </c>
      <c r="H175" s="40">
        <v>45000</v>
      </c>
      <c r="I175" s="40">
        <v>6000</v>
      </c>
      <c r="J175" s="40">
        <v>36000</v>
      </c>
      <c r="K175" s="40">
        <v>36000</v>
      </c>
      <c r="L175" s="40"/>
      <c r="M175" s="40">
        <v>3000</v>
      </c>
      <c r="N175" s="67"/>
      <c r="O175" s="67" t="s">
        <v>470</v>
      </c>
      <c r="P175" s="65"/>
    </row>
    <row r="176" s="9" customFormat="1" ht="12.95" customHeight="1" spans="1:16">
      <c r="A176" s="114"/>
      <c r="B176" s="38" t="s">
        <v>444</v>
      </c>
      <c r="C176" s="67" t="s">
        <v>445</v>
      </c>
      <c r="D176" s="118" t="s">
        <v>479</v>
      </c>
      <c r="E176" s="119" t="s">
        <v>480</v>
      </c>
      <c r="F176" s="40" t="s">
        <v>477</v>
      </c>
      <c r="G176" s="40" t="s">
        <v>481</v>
      </c>
      <c r="H176" s="40">
        <v>52100</v>
      </c>
      <c r="I176" s="40">
        <v>7000</v>
      </c>
      <c r="J176" s="40">
        <v>41600</v>
      </c>
      <c r="K176" s="40">
        <v>41600</v>
      </c>
      <c r="L176" s="40"/>
      <c r="M176" s="40">
        <v>3500</v>
      </c>
      <c r="N176" s="67"/>
      <c r="O176" s="67" t="s">
        <v>470</v>
      </c>
      <c r="P176" s="65"/>
    </row>
    <row r="177" s="9" customFormat="1" ht="12.95" customHeight="1" spans="1:16">
      <c r="A177" s="114"/>
      <c r="B177" s="38" t="s">
        <v>444</v>
      </c>
      <c r="C177" s="67" t="s">
        <v>445</v>
      </c>
      <c r="D177" s="118" t="s">
        <v>482</v>
      </c>
      <c r="E177" s="119" t="s">
        <v>483</v>
      </c>
      <c r="F177" s="40" t="s">
        <v>484</v>
      </c>
      <c r="G177" s="40" t="s">
        <v>485</v>
      </c>
      <c r="H177" s="40">
        <v>58000</v>
      </c>
      <c r="I177" s="40">
        <v>7000</v>
      </c>
      <c r="J177" s="40">
        <v>46000</v>
      </c>
      <c r="K177" s="40">
        <v>46000</v>
      </c>
      <c r="L177" s="40"/>
      <c r="M177" s="40">
        <v>5000</v>
      </c>
      <c r="N177" s="67"/>
      <c r="O177" s="67" t="s">
        <v>470</v>
      </c>
      <c r="P177" s="65"/>
    </row>
    <row r="178" s="9" customFormat="1" ht="12.95" customHeight="1" spans="1:16">
      <c r="A178" s="114"/>
      <c r="B178" s="38" t="s">
        <v>444</v>
      </c>
      <c r="C178" s="67" t="s">
        <v>445</v>
      </c>
      <c r="D178" s="118" t="s">
        <v>486</v>
      </c>
      <c r="E178" s="119" t="s">
        <v>487</v>
      </c>
      <c r="F178" s="40" t="s">
        <v>488</v>
      </c>
      <c r="G178" s="40" t="s">
        <v>489</v>
      </c>
      <c r="H178" s="40">
        <v>44000</v>
      </c>
      <c r="I178" s="40">
        <v>5000</v>
      </c>
      <c r="J178" s="40">
        <v>35200</v>
      </c>
      <c r="K178" s="40">
        <v>35200</v>
      </c>
      <c r="L178" s="40"/>
      <c r="M178" s="40">
        <v>3800</v>
      </c>
      <c r="N178" s="67"/>
      <c r="O178" s="67" t="s">
        <v>470</v>
      </c>
      <c r="P178" s="65"/>
    </row>
    <row r="179" s="9" customFormat="1" ht="12.95" customHeight="1" spans="1:16">
      <c r="A179" s="114"/>
      <c r="B179" s="38" t="s">
        <v>444</v>
      </c>
      <c r="C179" s="67" t="s">
        <v>445</v>
      </c>
      <c r="D179" s="118" t="s">
        <v>490</v>
      </c>
      <c r="E179" s="119" t="s">
        <v>491</v>
      </c>
      <c r="F179" s="40" t="s">
        <v>488</v>
      </c>
      <c r="G179" s="40" t="s">
        <v>492</v>
      </c>
      <c r="H179" s="40">
        <v>43400</v>
      </c>
      <c r="I179" s="40">
        <v>5000</v>
      </c>
      <c r="J179" s="40">
        <v>34800</v>
      </c>
      <c r="K179" s="40">
        <v>34800</v>
      </c>
      <c r="L179" s="40"/>
      <c r="M179" s="40">
        <v>3600</v>
      </c>
      <c r="N179" s="67"/>
      <c r="O179" s="67" t="s">
        <v>470</v>
      </c>
      <c r="P179" s="65"/>
    </row>
    <row r="180" s="9" customFormat="1" ht="12.95" customHeight="1" spans="1:16">
      <c r="A180" s="114"/>
      <c r="B180" s="38" t="s">
        <v>444</v>
      </c>
      <c r="C180" s="67" t="s">
        <v>445</v>
      </c>
      <c r="D180" s="118" t="s">
        <v>493</v>
      </c>
      <c r="E180" s="119" t="s">
        <v>494</v>
      </c>
      <c r="F180" s="40" t="s">
        <v>495</v>
      </c>
      <c r="G180" s="40" t="s">
        <v>496</v>
      </c>
      <c r="H180" s="40">
        <v>45200</v>
      </c>
      <c r="I180" s="40">
        <v>5000</v>
      </c>
      <c r="J180" s="40">
        <v>36200</v>
      </c>
      <c r="K180" s="40">
        <v>36200</v>
      </c>
      <c r="L180" s="40"/>
      <c r="M180" s="40">
        <v>4000</v>
      </c>
      <c r="N180" s="67"/>
      <c r="O180" s="67" t="s">
        <v>470</v>
      </c>
      <c r="P180" s="65"/>
    </row>
    <row r="181" s="9" customFormat="1" ht="12.95" customHeight="1" spans="1:16">
      <c r="A181" s="114"/>
      <c r="B181" s="38" t="s">
        <v>444</v>
      </c>
      <c r="C181" s="67" t="s">
        <v>445</v>
      </c>
      <c r="D181" s="118" t="s">
        <v>497</v>
      </c>
      <c r="E181" s="119" t="s">
        <v>498</v>
      </c>
      <c r="F181" s="40" t="s">
        <v>499</v>
      </c>
      <c r="G181" s="40" t="s">
        <v>500</v>
      </c>
      <c r="H181" s="40">
        <v>75800</v>
      </c>
      <c r="I181" s="40">
        <v>9000</v>
      </c>
      <c r="J181" s="40">
        <v>60600</v>
      </c>
      <c r="K181" s="40">
        <v>60600</v>
      </c>
      <c r="L181" s="40"/>
      <c r="M181" s="40">
        <v>6200</v>
      </c>
      <c r="N181" s="67"/>
      <c r="O181" s="67" t="s">
        <v>501</v>
      </c>
      <c r="P181" s="65"/>
    </row>
    <row r="182" s="9" customFormat="1" ht="12.95" customHeight="1" spans="1:16">
      <c r="A182" s="38" t="s">
        <v>502</v>
      </c>
      <c r="B182" s="38" t="s">
        <v>444</v>
      </c>
      <c r="C182" s="67" t="s">
        <v>445</v>
      </c>
      <c r="D182" s="38" t="s">
        <v>503</v>
      </c>
      <c r="E182" s="112" t="s">
        <v>504</v>
      </c>
      <c r="F182" s="113" t="s">
        <v>505</v>
      </c>
      <c r="G182" s="113" t="s">
        <v>506</v>
      </c>
      <c r="H182" s="40">
        <v>63200</v>
      </c>
      <c r="I182" s="40">
        <v>7000</v>
      </c>
      <c r="J182" s="40">
        <v>50600</v>
      </c>
      <c r="K182" s="40">
        <v>50600</v>
      </c>
      <c r="L182" s="40"/>
      <c r="M182" s="40">
        <v>5600</v>
      </c>
      <c r="N182" s="67"/>
      <c r="O182" s="67" t="s">
        <v>507</v>
      </c>
      <c r="P182" s="65"/>
    </row>
    <row r="183" s="9" customFormat="1" ht="12.95" customHeight="1" spans="1:16">
      <c r="A183" s="38"/>
      <c r="B183" s="38" t="s">
        <v>444</v>
      </c>
      <c r="C183" s="67" t="s">
        <v>445</v>
      </c>
      <c r="D183" s="38" t="s">
        <v>508</v>
      </c>
      <c r="E183" s="112" t="s">
        <v>509</v>
      </c>
      <c r="F183" s="113" t="s">
        <v>510</v>
      </c>
      <c r="G183" s="113" t="s">
        <v>511</v>
      </c>
      <c r="H183" s="40">
        <v>82300</v>
      </c>
      <c r="I183" s="40">
        <v>9000</v>
      </c>
      <c r="J183" s="40">
        <v>65900</v>
      </c>
      <c r="K183" s="40">
        <v>65900</v>
      </c>
      <c r="L183" s="40"/>
      <c r="M183" s="40">
        <v>7400</v>
      </c>
      <c r="N183" s="67"/>
      <c r="O183" s="67" t="s">
        <v>512</v>
      </c>
      <c r="P183" s="65"/>
    </row>
    <row r="184" spans="1:15">
      <c r="A184" s="78"/>
      <c r="B184" s="78" t="s">
        <v>67</v>
      </c>
      <c r="C184" s="78"/>
      <c r="D184" s="84"/>
      <c r="E184" s="84"/>
      <c r="F184" s="78"/>
      <c r="G184" s="78"/>
      <c r="H184" s="85">
        <f t="shared" ref="H184:M184" si="18">SUM(H168:H183)</f>
        <v>751600</v>
      </c>
      <c r="I184" s="85">
        <f t="shared" si="18"/>
        <v>90600</v>
      </c>
      <c r="J184" s="85">
        <f t="shared" si="18"/>
        <v>600000</v>
      </c>
      <c r="K184" s="85">
        <f t="shared" si="18"/>
        <v>600000</v>
      </c>
      <c r="L184" s="85">
        <f t="shared" si="18"/>
        <v>0</v>
      </c>
      <c r="M184" s="85">
        <f t="shared" si="18"/>
        <v>61000</v>
      </c>
      <c r="N184" s="94"/>
      <c r="O184" s="94"/>
    </row>
    <row r="185" s="1" customFormat="1" spans="1:16">
      <c r="A185" s="25" t="s">
        <v>513</v>
      </c>
      <c r="B185" s="26"/>
      <c r="C185" s="25"/>
      <c r="D185" s="25"/>
      <c r="E185" s="25"/>
      <c r="F185" s="25"/>
      <c r="G185" s="25"/>
      <c r="H185" s="27">
        <f t="shared" ref="H185:N185" si="19">SUM(H186:H204)</f>
        <v>1222239</v>
      </c>
      <c r="I185" s="27">
        <f t="shared" si="19"/>
        <v>153938</v>
      </c>
      <c r="J185" s="27">
        <f t="shared" si="19"/>
        <v>1000000</v>
      </c>
      <c r="K185" s="27">
        <f t="shared" si="19"/>
        <v>1000000</v>
      </c>
      <c r="L185" s="27">
        <f t="shared" si="19"/>
        <v>0</v>
      </c>
      <c r="M185" s="27">
        <f t="shared" si="19"/>
        <v>0</v>
      </c>
      <c r="N185" s="27">
        <f t="shared" si="19"/>
        <v>68301</v>
      </c>
      <c r="O185" s="48"/>
      <c r="P185" s="49"/>
    </row>
    <row r="186" s="4" customFormat="1" ht="16" customHeight="1" spans="1:16">
      <c r="A186" s="120" t="s">
        <v>514</v>
      </c>
      <c r="B186" s="121" t="s">
        <v>24</v>
      </c>
      <c r="C186" s="121" t="s">
        <v>25</v>
      </c>
      <c r="D186" s="121" t="s">
        <v>515</v>
      </c>
      <c r="E186" s="121" t="s">
        <v>516</v>
      </c>
      <c r="F186" s="121" t="s">
        <v>517</v>
      </c>
      <c r="G186" s="121" t="s">
        <v>518</v>
      </c>
      <c r="H186" s="78">
        <v>140481</v>
      </c>
      <c r="I186" s="130"/>
      <c r="J186" s="78">
        <v>114941</v>
      </c>
      <c r="K186" s="78">
        <v>114941</v>
      </c>
      <c r="L186" s="78"/>
      <c r="M186" s="78"/>
      <c r="N186" s="121">
        <v>25540</v>
      </c>
      <c r="O186" s="78" t="s">
        <v>519</v>
      </c>
      <c r="P186" s="16"/>
    </row>
    <row r="187" s="4" customFormat="1" ht="16" customHeight="1" spans="1:16">
      <c r="A187" s="120"/>
      <c r="B187" s="121" t="s">
        <v>24</v>
      </c>
      <c r="C187" s="121" t="s">
        <v>25</v>
      </c>
      <c r="D187" s="121" t="s">
        <v>520</v>
      </c>
      <c r="E187" s="121" t="s">
        <v>521</v>
      </c>
      <c r="F187" s="121" t="s">
        <v>522</v>
      </c>
      <c r="G187" s="121" t="s">
        <v>523</v>
      </c>
      <c r="H187" s="78">
        <v>60720</v>
      </c>
      <c r="I187" s="130"/>
      <c r="J187" s="78">
        <v>49681</v>
      </c>
      <c r="K187" s="78">
        <v>49681</v>
      </c>
      <c r="L187" s="78"/>
      <c r="M187" s="78"/>
      <c r="N187" s="121">
        <v>11039</v>
      </c>
      <c r="O187" s="78" t="s">
        <v>524</v>
      </c>
      <c r="P187" s="16"/>
    </row>
    <row r="188" s="4" customFormat="1" ht="16" customHeight="1" spans="1:16">
      <c r="A188" s="120"/>
      <c r="B188" s="121" t="s">
        <v>24</v>
      </c>
      <c r="C188" s="121" t="s">
        <v>25</v>
      </c>
      <c r="D188" s="121" t="s">
        <v>525</v>
      </c>
      <c r="E188" s="121" t="s">
        <v>526</v>
      </c>
      <c r="F188" s="122" t="s">
        <v>527</v>
      </c>
      <c r="G188" s="122" t="s">
        <v>528</v>
      </c>
      <c r="H188" s="78">
        <v>54000</v>
      </c>
      <c r="I188" s="130"/>
      <c r="J188" s="78">
        <v>44182</v>
      </c>
      <c r="K188" s="78">
        <v>44182</v>
      </c>
      <c r="L188" s="78"/>
      <c r="M188" s="78"/>
      <c r="N188" s="121">
        <v>9818</v>
      </c>
      <c r="O188" s="78" t="s">
        <v>524</v>
      </c>
      <c r="P188" s="16"/>
    </row>
    <row r="189" s="4" customFormat="1" ht="16" customHeight="1" spans="1:16">
      <c r="A189" s="120"/>
      <c r="B189" s="121" t="s">
        <v>24</v>
      </c>
      <c r="C189" s="121" t="s">
        <v>25</v>
      </c>
      <c r="D189" s="123" t="s">
        <v>529</v>
      </c>
      <c r="E189" s="123" t="s">
        <v>530</v>
      </c>
      <c r="F189" s="122" t="s">
        <v>531</v>
      </c>
      <c r="G189" s="122" t="s">
        <v>532</v>
      </c>
      <c r="H189" s="78">
        <v>53040</v>
      </c>
      <c r="I189" s="130"/>
      <c r="J189" s="78">
        <v>43397</v>
      </c>
      <c r="K189" s="78">
        <v>43397</v>
      </c>
      <c r="L189" s="78"/>
      <c r="M189" s="78"/>
      <c r="N189" s="121">
        <v>9643</v>
      </c>
      <c r="O189" s="78" t="s">
        <v>524</v>
      </c>
      <c r="P189" s="16"/>
    </row>
    <row r="190" s="4" customFormat="1" ht="16" customHeight="1" spans="1:16">
      <c r="A190" s="120"/>
      <c r="B190" s="121" t="s">
        <v>24</v>
      </c>
      <c r="C190" s="121" t="s">
        <v>25</v>
      </c>
      <c r="D190" s="39" t="s">
        <v>533</v>
      </c>
      <c r="E190" s="123" t="s">
        <v>534</v>
      </c>
      <c r="F190" s="124" t="s">
        <v>535</v>
      </c>
      <c r="G190" s="124" t="s">
        <v>536</v>
      </c>
      <c r="H190" s="78">
        <v>67440</v>
      </c>
      <c r="I190" s="130"/>
      <c r="J190" s="78">
        <v>55179</v>
      </c>
      <c r="K190" s="78">
        <v>55179</v>
      </c>
      <c r="L190" s="78"/>
      <c r="M190" s="78"/>
      <c r="N190" s="121">
        <v>12261</v>
      </c>
      <c r="O190" s="78" t="s">
        <v>524</v>
      </c>
      <c r="P190" s="16"/>
    </row>
    <row r="191" s="4" customFormat="1" ht="16" customHeight="1" spans="1:16">
      <c r="A191" s="78" t="s">
        <v>537</v>
      </c>
      <c r="B191" s="125" t="s">
        <v>24</v>
      </c>
      <c r="C191" s="121" t="s">
        <v>25</v>
      </c>
      <c r="D191" s="121" t="s">
        <v>538</v>
      </c>
      <c r="E191" s="125" t="s">
        <v>539</v>
      </c>
      <c r="F191" s="125" t="s">
        <v>540</v>
      </c>
      <c r="G191" s="126" t="s">
        <v>541</v>
      </c>
      <c r="H191" s="78">
        <v>57600</v>
      </c>
      <c r="I191" s="78">
        <v>10472</v>
      </c>
      <c r="J191" s="78">
        <v>47128</v>
      </c>
      <c r="K191" s="78">
        <v>47128</v>
      </c>
      <c r="L191" s="131"/>
      <c r="M191" s="78"/>
      <c r="N191" s="131"/>
      <c r="O191" s="78"/>
      <c r="P191" s="16"/>
    </row>
    <row r="192" s="4" customFormat="1" ht="16" customHeight="1" spans="1:16">
      <c r="A192" s="78"/>
      <c r="B192" s="125" t="s">
        <v>24</v>
      </c>
      <c r="C192" s="121" t="s">
        <v>25</v>
      </c>
      <c r="D192" s="121" t="s">
        <v>542</v>
      </c>
      <c r="E192" s="125" t="s">
        <v>543</v>
      </c>
      <c r="F192" s="125" t="s">
        <v>544</v>
      </c>
      <c r="G192" s="126" t="s">
        <v>545</v>
      </c>
      <c r="H192" s="78">
        <v>72000</v>
      </c>
      <c r="I192" s="78">
        <v>13089</v>
      </c>
      <c r="J192" s="78">
        <v>58911</v>
      </c>
      <c r="K192" s="78">
        <v>58911</v>
      </c>
      <c r="L192" s="131"/>
      <c r="M192" s="78"/>
      <c r="N192" s="131"/>
      <c r="O192" s="78"/>
      <c r="P192" s="16"/>
    </row>
    <row r="193" s="4" customFormat="1" ht="16" customHeight="1" spans="1:16">
      <c r="A193" s="78"/>
      <c r="B193" s="125" t="s">
        <v>24</v>
      </c>
      <c r="C193" s="121" t="s">
        <v>25</v>
      </c>
      <c r="D193" s="38" t="s">
        <v>546</v>
      </c>
      <c r="E193" s="96" t="s">
        <v>547</v>
      </c>
      <c r="F193" s="67" t="s">
        <v>548</v>
      </c>
      <c r="G193" s="96" t="s">
        <v>549</v>
      </c>
      <c r="H193" s="64">
        <v>42120</v>
      </c>
      <c r="I193" s="21">
        <v>7658</v>
      </c>
      <c r="J193" s="21">
        <v>34462</v>
      </c>
      <c r="K193" s="21">
        <v>34462</v>
      </c>
      <c r="L193" s="131"/>
      <c r="M193" s="78"/>
      <c r="N193" s="131"/>
      <c r="O193" s="78"/>
      <c r="P193" s="16"/>
    </row>
    <row r="194" s="4" customFormat="1" ht="16" customHeight="1" spans="1:16">
      <c r="A194" s="78"/>
      <c r="B194" s="125" t="s">
        <v>24</v>
      </c>
      <c r="C194" s="121" t="s">
        <v>25</v>
      </c>
      <c r="D194" s="38" t="s">
        <v>550</v>
      </c>
      <c r="E194" s="96" t="s">
        <v>551</v>
      </c>
      <c r="F194" s="63" t="s">
        <v>552</v>
      </c>
      <c r="G194" s="63" t="s">
        <v>553</v>
      </c>
      <c r="H194" s="64">
        <v>105600</v>
      </c>
      <c r="I194" s="64">
        <v>19198</v>
      </c>
      <c r="J194" s="21">
        <v>86402</v>
      </c>
      <c r="K194" s="21">
        <v>86402</v>
      </c>
      <c r="L194" s="131"/>
      <c r="M194" s="78"/>
      <c r="N194" s="131"/>
      <c r="O194" s="78"/>
      <c r="P194" s="16"/>
    </row>
    <row r="195" s="4" customFormat="1" ht="16" customHeight="1" spans="1:16">
      <c r="A195" s="78" t="s">
        <v>554</v>
      </c>
      <c r="B195" s="125" t="s">
        <v>24</v>
      </c>
      <c r="C195" s="78" t="s">
        <v>25</v>
      </c>
      <c r="D195" s="78" t="s">
        <v>555</v>
      </c>
      <c r="E195" s="121" t="s">
        <v>556</v>
      </c>
      <c r="F195" s="121" t="s">
        <v>557</v>
      </c>
      <c r="G195" s="121" t="s">
        <v>558</v>
      </c>
      <c r="H195" s="78">
        <v>67599</v>
      </c>
      <c r="I195" s="78">
        <v>12290</v>
      </c>
      <c r="J195" s="78">
        <v>55309</v>
      </c>
      <c r="K195" s="78">
        <v>55309</v>
      </c>
      <c r="L195" s="131"/>
      <c r="M195" s="78"/>
      <c r="N195" s="131"/>
      <c r="O195" s="78" t="s">
        <v>559</v>
      </c>
      <c r="P195" s="16"/>
    </row>
    <row r="196" s="4" customFormat="1" ht="16" customHeight="1" spans="1:16">
      <c r="A196" s="78"/>
      <c r="B196" s="125" t="s">
        <v>24</v>
      </c>
      <c r="C196" s="78" t="s">
        <v>25</v>
      </c>
      <c r="D196" s="78" t="s">
        <v>560</v>
      </c>
      <c r="E196" s="121" t="s">
        <v>561</v>
      </c>
      <c r="F196" s="121" t="s">
        <v>562</v>
      </c>
      <c r="G196" s="121" t="s">
        <v>558</v>
      </c>
      <c r="H196" s="78">
        <v>68643</v>
      </c>
      <c r="I196" s="78">
        <v>12480</v>
      </c>
      <c r="J196" s="78">
        <v>56163</v>
      </c>
      <c r="K196" s="78">
        <v>56163</v>
      </c>
      <c r="L196" s="131"/>
      <c r="M196" s="78"/>
      <c r="N196" s="131"/>
      <c r="O196" s="78" t="s">
        <v>559</v>
      </c>
      <c r="P196" s="16"/>
    </row>
    <row r="197" s="4" customFormat="1" ht="16" customHeight="1" spans="1:16">
      <c r="A197" s="78"/>
      <c r="B197" s="125" t="s">
        <v>24</v>
      </c>
      <c r="C197" s="78" t="s">
        <v>25</v>
      </c>
      <c r="D197" s="78" t="s">
        <v>563</v>
      </c>
      <c r="E197" s="121" t="s">
        <v>564</v>
      </c>
      <c r="F197" s="121" t="s">
        <v>565</v>
      </c>
      <c r="G197" s="121" t="s">
        <v>566</v>
      </c>
      <c r="H197" s="78">
        <v>68382</v>
      </c>
      <c r="I197" s="130">
        <v>12432</v>
      </c>
      <c r="J197" s="130">
        <v>55950</v>
      </c>
      <c r="K197" s="130">
        <v>55950</v>
      </c>
      <c r="L197" s="131"/>
      <c r="M197" s="78"/>
      <c r="N197" s="131"/>
      <c r="O197" s="78" t="s">
        <v>559</v>
      </c>
      <c r="P197" s="16"/>
    </row>
    <row r="198" s="4" customFormat="1" ht="16" customHeight="1" spans="1:16">
      <c r="A198" s="78"/>
      <c r="B198" s="125" t="s">
        <v>24</v>
      </c>
      <c r="C198" s="78" t="s">
        <v>25</v>
      </c>
      <c r="D198" s="78" t="s">
        <v>567</v>
      </c>
      <c r="E198" s="121" t="s">
        <v>568</v>
      </c>
      <c r="F198" s="121" t="s">
        <v>569</v>
      </c>
      <c r="G198" s="121" t="s">
        <v>570</v>
      </c>
      <c r="H198" s="78">
        <v>68904</v>
      </c>
      <c r="I198" s="130">
        <v>12527</v>
      </c>
      <c r="J198" s="130">
        <v>56377</v>
      </c>
      <c r="K198" s="130">
        <v>56377</v>
      </c>
      <c r="L198" s="131"/>
      <c r="M198" s="78"/>
      <c r="N198" s="131"/>
      <c r="O198" s="78" t="s">
        <v>559</v>
      </c>
      <c r="P198" s="16"/>
    </row>
    <row r="199" s="12" customFormat="1" spans="1:16">
      <c r="A199" s="38" t="s">
        <v>571</v>
      </c>
      <c r="B199" s="125" t="s">
        <v>24</v>
      </c>
      <c r="C199" s="78" t="s">
        <v>25</v>
      </c>
      <c r="D199" s="40" t="s">
        <v>572</v>
      </c>
      <c r="E199" s="38" t="s">
        <v>573</v>
      </c>
      <c r="F199" s="72" t="s">
        <v>574</v>
      </c>
      <c r="G199" s="72" t="s">
        <v>575</v>
      </c>
      <c r="H199" s="40">
        <v>51480</v>
      </c>
      <c r="I199" s="89">
        <v>9359</v>
      </c>
      <c r="J199" s="89">
        <v>42121</v>
      </c>
      <c r="K199" s="89">
        <v>42121</v>
      </c>
      <c r="L199" s="134"/>
      <c r="M199" s="23"/>
      <c r="N199" s="87"/>
      <c r="O199" s="38" t="s">
        <v>576</v>
      </c>
      <c r="P199" s="129"/>
    </row>
    <row r="200" s="12" customFormat="1" spans="1:16">
      <c r="A200" s="38"/>
      <c r="B200" s="125" t="s">
        <v>24</v>
      </c>
      <c r="C200" s="78" t="s">
        <v>25</v>
      </c>
      <c r="D200" s="40" t="s">
        <v>577</v>
      </c>
      <c r="E200" s="38" t="s">
        <v>578</v>
      </c>
      <c r="F200" s="124" t="s">
        <v>579</v>
      </c>
      <c r="G200" s="124" t="s">
        <v>580</v>
      </c>
      <c r="H200" s="40">
        <v>29760</v>
      </c>
      <c r="I200" s="40">
        <v>5410</v>
      </c>
      <c r="J200" s="40">
        <v>24350</v>
      </c>
      <c r="K200" s="40">
        <v>24350</v>
      </c>
      <c r="L200" s="134"/>
      <c r="M200" s="23"/>
      <c r="N200" s="87"/>
      <c r="O200" s="38" t="s">
        <v>576</v>
      </c>
      <c r="P200" s="129"/>
    </row>
    <row r="201" s="12" customFormat="1" spans="1:16">
      <c r="A201" s="38"/>
      <c r="B201" s="125" t="s">
        <v>24</v>
      </c>
      <c r="C201" s="78" t="s">
        <v>25</v>
      </c>
      <c r="D201" s="40" t="s">
        <v>581</v>
      </c>
      <c r="E201" s="38" t="s">
        <v>582</v>
      </c>
      <c r="F201" s="124" t="s">
        <v>583</v>
      </c>
      <c r="G201" s="124" t="s">
        <v>584</v>
      </c>
      <c r="H201" s="40">
        <v>33360</v>
      </c>
      <c r="I201" s="40">
        <v>6065</v>
      </c>
      <c r="J201" s="40">
        <v>27295</v>
      </c>
      <c r="K201" s="40">
        <v>27295</v>
      </c>
      <c r="L201" s="134"/>
      <c r="M201" s="23"/>
      <c r="N201" s="87"/>
      <c r="O201" s="38" t="s">
        <v>576</v>
      </c>
      <c r="P201" s="129"/>
    </row>
    <row r="202" s="12" customFormat="1" spans="1:16">
      <c r="A202" s="38"/>
      <c r="B202" s="125" t="s">
        <v>24</v>
      </c>
      <c r="C202" s="78" t="s">
        <v>25</v>
      </c>
      <c r="D202" s="40" t="s">
        <v>585</v>
      </c>
      <c r="E202" s="38" t="s">
        <v>586</v>
      </c>
      <c r="F202" s="124" t="s">
        <v>583</v>
      </c>
      <c r="G202" s="124" t="s">
        <v>587</v>
      </c>
      <c r="H202" s="40">
        <v>29640</v>
      </c>
      <c r="I202" s="40">
        <v>5422</v>
      </c>
      <c r="J202" s="40">
        <v>24218</v>
      </c>
      <c r="K202" s="40">
        <v>24218</v>
      </c>
      <c r="L202" s="134"/>
      <c r="M202" s="23"/>
      <c r="N202" s="87"/>
      <c r="O202" s="38" t="s">
        <v>576</v>
      </c>
      <c r="P202" s="129"/>
    </row>
    <row r="203" s="12" customFormat="1" spans="1:16">
      <c r="A203" s="38"/>
      <c r="B203" s="125" t="s">
        <v>24</v>
      </c>
      <c r="C203" s="78" t="s">
        <v>25</v>
      </c>
      <c r="D203" s="39" t="s">
        <v>588</v>
      </c>
      <c r="E203" s="39" t="s">
        <v>589</v>
      </c>
      <c r="F203" s="98" t="s">
        <v>590</v>
      </c>
      <c r="G203" s="39" t="s">
        <v>591</v>
      </c>
      <c r="H203" s="40">
        <v>81270</v>
      </c>
      <c r="I203" s="40">
        <v>14774</v>
      </c>
      <c r="J203" s="40">
        <v>66496</v>
      </c>
      <c r="K203" s="40">
        <v>66496</v>
      </c>
      <c r="L203" s="134"/>
      <c r="M203" s="23"/>
      <c r="N203" s="87"/>
      <c r="O203" s="38" t="s">
        <v>592</v>
      </c>
      <c r="P203" s="129"/>
    </row>
    <row r="204" s="9" customFormat="1" spans="1:16">
      <c r="A204" s="38"/>
      <c r="B204" s="125" t="s">
        <v>24</v>
      </c>
      <c r="C204" s="78" t="s">
        <v>25</v>
      </c>
      <c r="D204" s="39" t="s">
        <v>593</v>
      </c>
      <c r="E204" s="39" t="s">
        <v>594</v>
      </c>
      <c r="F204" s="98" t="s">
        <v>595</v>
      </c>
      <c r="G204" s="98" t="s">
        <v>596</v>
      </c>
      <c r="H204" s="40">
        <v>70200</v>
      </c>
      <c r="I204" s="40">
        <v>12762</v>
      </c>
      <c r="J204" s="40">
        <v>57438</v>
      </c>
      <c r="K204" s="40">
        <v>57438</v>
      </c>
      <c r="L204" s="134"/>
      <c r="M204" s="23"/>
      <c r="N204" s="87"/>
      <c r="O204" s="38" t="s">
        <v>592</v>
      </c>
      <c r="P204" s="65"/>
    </row>
    <row r="205" spans="1:15">
      <c r="A205" s="78"/>
      <c r="B205" s="78" t="s">
        <v>67</v>
      </c>
      <c r="C205" s="78"/>
      <c r="D205" s="84"/>
      <c r="E205" s="84"/>
      <c r="F205" s="78"/>
      <c r="G205" s="78"/>
      <c r="H205" s="85">
        <f t="shared" ref="H205:N205" si="20">SUM(H186:H204)</f>
        <v>1222239</v>
      </c>
      <c r="I205" s="85">
        <f t="shared" si="20"/>
        <v>153938</v>
      </c>
      <c r="J205" s="85">
        <f t="shared" si="20"/>
        <v>1000000</v>
      </c>
      <c r="K205" s="85">
        <f t="shared" si="20"/>
        <v>1000000</v>
      </c>
      <c r="L205" s="85">
        <f t="shared" si="20"/>
        <v>0</v>
      </c>
      <c r="M205" s="85">
        <f t="shared" si="20"/>
        <v>0</v>
      </c>
      <c r="N205" s="85">
        <f t="shared" si="20"/>
        <v>68301</v>
      </c>
      <c r="O205" s="94"/>
    </row>
    <row r="206" s="13" customFormat="1" spans="1:16">
      <c r="A206" s="132" t="s">
        <v>597</v>
      </c>
      <c r="B206" s="133"/>
      <c r="C206" s="132"/>
      <c r="D206" s="132"/>
      <c r="E206" s="132"/>
      <c r="F206" s="132"/>
      <c r="G206" s="132"/>
      <c r="H206" s="27">
        <f t="shared" ref="H206:N206" si="21">SUM(H207:H240)</f>
        <v>775605</v>
      </c>
      <c r="I206" s="27">
        <f t="shared" si="21"/>
        <v>66000</v>
      </c>
      <c r="J206" s="27">
        <f t="shared" si="21"/>
        <v>600000</v>
      </c>
      <c r="K206" s="27">
        <f t="shared" si="21"/>
        <v>600000</v>
      </c>
      <c r="L206" s="27">
        <f t="shared" si="21"/>
        <v>0</v>
      </c>
      <c r="M206" s="27">
        <f t="shared" si="21"/>
        <v>109605</v>
      </c>
      <c r="N206" s="27">
        <f t="shared" si="21"/>
        <v>0</v>
      </c>
      <c r="O206" s="47"/>
      <c r="P206" s="135"/>
    </row>
    <row r="207" s="6" customFormat="1" ht="12" spans="1:16">
      <c r="A207" s="40" t="s">
        <v>598</v>
      </c>
      <c r="B207" s="40" t="s">
        <v>24</v>
      </c>
      <c r="C207" s="40" t="s">
        <v>25</v>
      </c>
      <c r="D207" s="40" t="s">
        <v>599</v>
      </c>
      <c r="E207" s="40" t="s">
        <v>600</v>
      </c>
      <c r="F207" s="40" t="s">
        <v>601</v>
      </c>
      <c r="G207" s="40" t="s">
        <v>602</v>
      </c>
      <c r="H207" s="40">
        <f>92.6*4*75</f>
        <v>27780</v>
      </c>
      <c r="I207" s="40">
        <v>2500</v>
      </c>
      <c r="J207" s="40">
        <v>18000</v>
      </c>
      <c r="K207" s="40">
        <v>18000</v>
      </c>
      <c r="L207" s="40"/>
      <c r="M207" s="40">
        <f t="shared" ref="M207:M240" si="22">H207-I207-J207</f>
        <v>7280</v>
      </c>
      <c r="N207" s="40"/>
      <c r="O207" s="40"/>
      <c r="P207" s="55"/>
    </row>
    <row r="208" s="6" customFormat="1" ht="12" spans="1:16">
      <c r="A208" s="40"/>
      <c r="B208" s="40" t="s">
        <v>24</v>
      </c>
      <c r="C208" s="40" t="s">
        <v>25</v>
      </c>
      <c r="D208" s="40" t="s">
        <v>603</v>
      </c>
      <c r="E208" s="40" t="s">
        <v>604</v>
      </c>
      <c r="F208" s="40" t="s">
        <v>601</v>
      </c>
      <c r="G208" s="40" t="s">
        <v>605</v>
      </c>
      <c r="H208" s="40">
        <f>114*4*75</f>
        <v>34200</v>
      </c>
      <c r="I208" s="40">
        <v>2500</v>
      </c>
      <c r="J208" s="40">
        <v>25000</v>
      </c>
      <c r="K208" s="40">
        <v>25000</v>
      </c>
      <c r="L208" s="40"/>
      <c r="M208" s="40">
        <f t="shared" si="22"/>
        <v>6700</v>
      </c>
      <c r="N208" s="40"/>
      <c r="O208" s="40"/>
      <c r="P208" s="55"/>
    </row>
    <row r="209" s="6" customFormat="1" ht="12" spans="1:16">
      <c r="A209" s="40"/>
      <c r="B209" s="40" t="s">
        <v>24</v>
      </c>
      <c r="C209" s="40" t="s">
        <v>25</v>
      </c>
      <c r="D209" s="40" t="s">
        <v>606</v>
      </c>
      <c r="E209" s="40" t="s">
        <v>607</v>
      </c>
      <c r="F209" s="40" t="s">
        <v>601</v>
      </c>
      <c r="G209" s="40" t="s">
        <v>608</v>
      </c>
      <c r="H209" s="40">
        <f>136.8*4*75</f>
        <v>41040</v>
      </c>
      <c r="I209" s="40">
        <v>2500</v>
      </c>
      <c r="J209" s="40">
        <v>33000</v>
      </c>
      <c r="K209" s="40">
        <v>33000</v>
      </c>
      <c r="L209" s="40"/>
      <c r="M209" s="40">
        <f t="shared" si="22"/>
        <v>5540</v>
      </c>
      <c r="N209" s="40"/>
      <c r="O209" s="40"/>
      <c r="P209" s="55"/>
    </row>
    <row r="210" s="6" customFormat="1" ht="12" spans="1:16">
      <c r="A210" s="40" t="s">
        <v>598</v>
      </c>
      <c r="B210" s="40" t="s">
        <v>24</v>
      </c>
      <c r="C210" s="40" t="s">
        <v>25</v>
      </c>
      <c r="D210" s="40" t="s">
        <v>609</v>
      </c>
      <c r="E210" s="40" t="s">
        <v>610</v>
      </c>
      <c r="F210" s="40" t="s">
        <v>611</v>
      </c>
      <c r="G210" s="40" t="s">
        <v>612</v>
      </c>
      <c r="H210" s="40">
        <f>143.3*4*75</f>
        <v>42990</v>
      </c>
      <c r="I210" s="40">
        <v>2500</v>
      </c>
      <c r="J210" s="40">
        <v>35000</v>
      </c>
      <c r="K210" s="40">
        <v>35000</v>
      </c>
      <c r="L210" s="40"/>
      <c r="M210" s="40">
        <f t="shared" si="22"/>
        <v>5490</v>
      </c>
      <c r="N210" s="40"/>
      <c r="O210" s="40"/>
      <c r="P210" s="55"/>
    </row>
    <row r="211" s="6" customFormat="1" ht="12" spans="1:16">
      <c r="A211" s="40"/>
      <c r="B211" s="40" t="s">
        <v>24</v>
      </c>
      <c r="C211" s="40" t="s">
        <v>25</v>
      </c>
      <c r="D211" s="40" t="s">
        <v>613</v>
      </c>
      <c r="E211" s="40" t="s">
        <v>614</v>
      </c>
      <c r="F211" s="40" t="s">
        <v>611</v>
      </c>
      <c r="G211" s="40" t="s">
        <v>615</v>
      </c>
      <c r="H211" s="40">
        <f>184.55*4*75</f>
        <v>55365</v>
      </c>
      <c r="I211" s="40">
        <v>2500</v>
      </c>
      <c r="J211" s="40">
        <v>45000</v>
      </c>
      <c r="K211" s="40">
        <v>45000</v>
      </c>
      <c r="L211" s="40"/>
      <c r="M211" s="40">
        <f t="shared" si="22"/>
        <v>7865</v>
      </c>
      <c r="N211" s="40"/>
      <c r="O211" s="40"/>
      <c r="P211" s="55"/>
    </row>
    <row r="212" s="6" customFormat="1" ht="12" spans="1:16">
      <c r="A212" s="40"/>
      <c r="B212" s="40" t="s">
        <v>24</v>
      </c>
      <c r="C212" s="40" t="s">
        <v>25</v>
      </c>
      <c r="D212" s="40" t="s">
        <v>616</v>
      </c>
      <c r="E212" s="40" t="s">
        <v>617</v>
      </c>
      <c r="F212" s="40" t="s">
        <v>618</v>
      </c>
      <c r="G212" s="40" t="s">
        <v>619</v>
      </c>
      <c r="H212" s="40">
        <f>113.3*4*75</f>
        <v>33990</v>
      </c>
      <c r="I212" s="40">
        <v>2500</v>
      </c>
      <c r="J212" s="40">
        <v>25000</v>
      </c>
      <c r="K212" s="40">
        <v>25000</v>
      </c>
      <c r="L212" s="40"/>
      <c r="M212" s="40">
        <f t="shared" si="22"/>
        <v>6490</v>
      </c>
      <c r="N212" s="40"/>
      <c r="O212" s="40"/>
      <c r="P212" s="55"/>
    </row>
    <row r="213" s="6" customFormat="1" ht="12" spans="1:16">
      <c r="A213" s="40"/>
      <c r="B213" s="40" t="s">
        <v>24</v>
      </c>
      <c r="C213" s="40" t="s">
        <v>25</v>
      </c>
      <c r="D213" s="40" t="s">
        <v>620</v>
      </c>
      <c r="E213" s="40" t="s">
        <v>621</v>
      </c>
      <c r="F213" s="40" t="s">
        <v>618</v>
      </c>
      <c r="G213" s="40" t="s">
        <v>622</v>
      </c>
      <c r="H213" s="40">
        <f>124.1*4*75</f>
        <v>37230</v>
      </c>
      <c r="I213" s="40">
        <v>2500</v>
      </c>
      <c r="J213" s="40">
        <v>28000</v>
      </c>
      <c r="K213" s="40">
        <v>28000</v>
      </c>
      <c r="L213" s="40"/>
      <c r="M213" s="40">
        <f t="shared" si="22"/>
        <v>6730</v>
      </c>
      <c r="N213" s="40"/>
      <c r="O213" s="40"/>
      <c r="P213" s="55"/>
    </row>
    <row r="214" s="6" customFormat="1" ht="12" spans="1:16">
      <c r="A214" s="40"/>
      <c r="B214" s="40" t="s">
        <v>24</v>
      </c>
      <c r="C214" s="40" t="s">
        <v>25</v>
      </c>
      <c r="D214" s="40" t="s">
        <v>623</v>
      </c>
      <c r="E214" s="40" t="s">
        <v>624</v>
      </c>
      <c r="F214" s="40" t="s">
        <v>618</v>
      </c>
      <c r="G214" s="40" t="s">
        <v>625</v>
      </c>
      <c r="H214" s="40">
        <f>130.9*4*75</f>
        <v>39270</v>
      </c>
      <c r="I214" s="40">
        <v>2500</v>
      </c>
      <c r="J214" s="40">
        <v>30000</v>
      </c>
      <c r="K214" s="40">
        <v>30000</v>
      </c>
      <c r="L214" s="40"/>
      <c r="M214" s="40">
        <f t="shared" si="22"/>
        <v>6770</v>
      </c>
      <c r="N214" s="40"/>
      <c r="O214" s="40"/>
      <c r="P214" s="55"/>
    </row>
    <row r="215" s="6" customFormat="1" ht="12" spans="1:16">
      <c r="A215" s="40"/>
      <c r="B215" s="40" t="s">
        <v>24</v>
      </c>
      <c r="C215" s="40" t="s">
        <v>25</v>
      </c>
      <c r="D215" s="40" t="s">
        <v>626</v>
      </c>
      <c r="E215" s="40" t="s">
        <v>627</v>
      </c>
      <c r="F215" s="40" t="s">
        <v>618</v>
      </c>
      <c r="G215" s="40" t="s">
        <v>628</v>
      </c>
      <c r="H215" s="40">
        <f>172.55*4*75</f>
        <v>51765</v>
      </c>
      <c r="I215" s="40">
        <v>2500</v>
      </c>
      <c r="J215" s="40">
        <v>40000</v>
      </c>
      <c r="K215" s="40">
        <v>40000</v>
      </c>
      <c r="L215" s="40"/>
      <c r="M215" s="40">
        <f t="shared" si="22"/>
        <v>9265</v>
      </c>
      <c r="N215" s="40"/>
      <c r="O215" s="40"/>
      <c r="P215" s="55"/>
    </row>
    <row r="216" s="6" customFormat="1" ht="12" spans="1:16">
      <c r="A216" s="40"/>
      <c r="B216" s="40" t="s">
        <v>24</v>
      </c>
      <c r="C216" s="40" t="s">
        <v>25</v>
      </c>
      <c r="D216" s="40" t="s">
        <v>629</v>
      </c>
      <c r="E216" s="40" t="s">
        <v>630</v>
      </c>
      <c r="F216" s="40" t="s">
        <v>631</v>
      </c>
      <c r="G216" s="40" t="s">
        <v>632</v>
      </c>
      <c r="H216" s="40">
        <f>148.95*4*75</f>
        <v>44685</v>
      </c>
      <c r="I216" s="40">
        <v>2500</v>
      </c>
      <c r="J216" s="40">
        <v>35000</v>
      </c>
      <c r="K216" s="40">
        <v>35000</v>
      </c>
      <c r="L216" s="40"/>
      <c r="M216" s="40">
        <f t="shared" si="22"/>
        <v>7185</v>
      </c>
      <c r="N216" s="40"/>
      <c r="O216" s="40"/>
      <c r="P216" s="55"/>
    </row>
    <row r="217" s="6" customFormat="1" ht="12" spans="1:16">
      <c r="A217" s="40"/>
      <c r="B217" s="40" t="s">
        <v>24</v>
      </c>
      <c r="C217" s="40" t="s">
        <v>25</v>
      </c>
      <c r="D217" s="40" t="s">
        <v>633</v>
      </c>
      <c r="E217" s="40" t="s">
        <v>634</v>
      </c>
      <c r="F217" s="40" t="s">
        <v>631</v>
      </c>
      <c r="G217" s="40" t="s">
        <v>635</v>
      </c>
      <c r="H217" s="40">
        <f>159.05*4*75</f>
        <v>47715</v>
      </c>
      <c r="I217" s="40">
        <v>2500</v>
      </c>
      <c r="J217" s="40">
        <v>40000</v>
      </c>
      <c r="K217" s="40">
        <v>40000</v>
      </c>
      <c r="L217" s="40"/>
      <c r="M217" s="40">
        <f t="shared" si="22"/>
        <v>5215</v>
      </c>
      <c r="N217" s="40"/>
      <c r="O217" s="40"/>
      <c r="P217" s="55"/>
    </row>
    <row r="218" s="6" customFormat="1" ht="12" spans="1:16">
      <c r="A218" s="40"/>
      <c r="B218" s="40" t="s">
        <v>24</v>
      </c>
      <c r="C218" s="40" t="s">
        <v>25</v>
      </c>
      <c r="D218" s="40" t="s">
        <v>636</v>
      </c>
      <c r="E218" s="40" t="s">
        <v>637</v>
      </c>
      <c r="F218" s="40" t="s">
        <v>638</v>
      </c>
      <c r="G218" s="40" t="s">
        <v>639</v>
      </c>
      <c r="H218" s="40">
        <f>57.5*4*75</f>
        <v>17250</v>
      </c>
      <c r="I218" s="40">
        <v>2000</v>
      </c>
      <c r="J218" s="40">
        <v>10000</v>
      </c>
      <c r="K218" s="40">
        <v>10000</v>
      </c>
      <c r="L218" s="40"/>
      <c r="M218" s="40">
        <f t="shared" si="22"/>
        <v>5250</v>
      </c>
      <c r="N218" s="40"/>
      <c r="O218" s="40"/>
      <c r="P218" s="55"/>
    </row>
    <row r="219" s="6" customFormat="1" ht="12" spans="1:16">
      <c r="A219" s="40"/>
      <c r="B219" s="40" t="s">
        <v>24</v>
      </c>
      <c r="C219" s="40" t="s">
        <v>25</v>
      </c>
      <c r="D219" s="40" t="s">
        <v>640</v>
      </c>
      <c r="E219" s="40" t="s">
        <v>641</v>
      </c>
      <c r="F219" s="40" t="s">
        <v>642</v>
      </c>
      <c r="G219" s="40" t="s">
        <v>643</v>
      </c>
      <c r="H219" s="40">
        <f>197*5*75</f>
        <v>73875</v>
      </c>
      <c r="I219" s="40">
        <v>5000</v>
      </c>
      <c r="J219" s="40">
        <v>65000</v>
      </c>
      <c r="K219" s="40">
        <v>65000</v>
      </c>
      <c r="L219" s="40"/>
      <c r="M219" s="40">
        <f t="shared" si="22"/>
        <v>3875</v>
      </c>
      <c r="N219" s="40"/>
      <c r="O219" s="40"/>
      <c r="P219" s="55"/>
    </row>
    <row r="220" s="6" customFormat="1" ht="12" spans="1:16">
      <c r="A220" s="40"/>
      <c r="B220" s="40" t="s">
        <v>24</v>
      </c>
      <c r="C220" s="40" t="s">
        <v>25</v>
      </c>
      <c r="D220" s="40" t="s">
        <v>644</v>
      </c>
      <c r="E220" s="40" t="s">
        <v>645</v>
      </c>
      <c r="F220" s="40" t="s">
        <v>646</v>
      </c>
      <c r="G220" s="40" t="s">
        <v>647</v>
      </c>
      <c r="H220" s="40">
        <f>48.3*5*75</f>
        <v>18112.5</v>
      </c>
      <c r="I220" s="40">
        <v>1000</v>
      </c>
      <c r="J220" s="40">
        <v>10000</v>
      </c>
      <c r="K220" s="40">
        <v>10000</v>
      </c>
      <c r="L220" s="40"/>
      <c r="M220" s="40">
        <f t="shared" si="22"/>
        <v>7112.5</v>
      </c>
      <c r="N220" s="40"/>
      <c r="O220" s="40"/>
      <c r="P220" s="55"/>
    </row>
    <row r="221" s="6" customFormat="1" ht="20" customHeight="1" spans="1:16">
      <c r="A221" s="40"/>
      <c r="B221" s="40" t="s">
        <v>24</v>
      </c>
      <c r="C221" s="40" t="s">
        <v>25</v>
      </c>
      <c r="D221" s="40" t="s">
        <v>648</v>
      </c>
      <c r="E221" s="40" t="s">
        <v>649</v>
      </c>
      <c r="F221" s="40" t="s">
        <v>650</v>
      </c>
      <c r="G221" s="40" t="s">
        <v>651</v>
      </c>
      <c r="H221" s="40">
        <f>161.9*5*75</f>
        <v>60712.5</v>
      </c>
      <c r="I221" s="40">
        <v>2500</v>
      </c>
      <c r="J221" s="40">
        <v>46000</v>
      </c>
      <c r="K221" s="40">
        <v>46000</v>
      </c>
      <c r="L221" s="40"/>
      <c r="M221" s="40">
        <f t="shared" si="22"/>
        <v>12212.5</v>
      </c>
      <c r="N221" s="40"/>
      <c r="O221" s="40"/>
      <c r="P221" s="55"/>
    </row>
    <row r="222" s="6" customFormat="1" ht="12" spans="1:16">
      <c r="A222" s="40" t="s">
        <v>652</v>
      </c>
      <c r="B222" s="40" t="s">
        <v>24</v>
      </c>
      <c r="C222" s="40" t="s">
        <v>25</v>
      </c>
      <c r="D222" s="40" t="s">
        <v>653</v>
      </c>
      <c r="E222" s="40" t="s">
        <v>654</v>
      </c>
      <c r="F222" s="40" t="s">
        <v>655</v>
      </c>
      <c r="G222" s="40" t="s">
        <v>656</v>
      </c>
      <c r="H222" s="40">
        <f>10.5*6*75</f>
        <v>4725</v>
      </c>
      <c r="I222" s="40">
        <v>1000</v>
      </c>
      <c r="J222" s="40">
        <v>3500</v>
      </c>
      <c r="K222" s="40">
        <v>3500</v>
      </c>
      <c r="L222" s="40"/>
      <c r="M222" s="40">
        <f t="shared" si="22"/>
        <v>225</v>
      </c>
      <c r="N222" s="40"/>
      <c r="O222" s="40"/>
      <c r="P222" s="55"/>
    </row>
    <row r="223" s="6" customFormat="1" ht="12" spans="1:16">
      <c r="A223" s="40"/>
      <c r="B223" s="40" t="s">
        <v>24</v>
      </c>
      <c r="C223" s="40" t="s">
        <v>25</v>
      </c>
      <c r="D223" s="40" t="s">
        <v>657</v>
      </c>
      <c r="E223" s="40" t="s">
        <v>658</v>
      </c>
      <c r="F223" s="40" t="s">
        <v>659</v>
      </c>
      <c r="G223" s="40" t="s">
        <v>656</v>
      </c>
      <c r="H223" s="40">
        <f>12.5*6*75</f>
        <v>5625</v>
      </c>
      <c r="I223" s="40">
        <v>1000</v>
      </c>
      <c r="J223" s="40">
        <v>4200</v>
      </c>
      <c r="K223" s="40">
        <v>4200</v>
      </c>
      <c r="L223" s="40"/>
      <c r="M223" s="40">
        <f t="shared" si="22"/>
        <v>425</v>
      </c>
      <c r="N223" s="40"/>
      <c r="O223" s="40"/>
      <c r="P223" s="55"/>
    </row>
    <row r="224" s="6" customFormat="1" ht="12" spans="1:16">
      <c r="A224" s="40"/>
      <c r="B224" s="40" t="s">
        <v>24</v>
      </c>
      <c r="C224" s="40" t="s">
        <v>25</v>
      </c>
      <c r="D224" s="40" t="s">
        <v>660</v>
      </c>
      <c r="E224" s="40" t="s">
        <v>661</v>
      </c>
      <c r="F224" s="40" t="s">
        <v>662</v>
      </c>
      <c r="G224" s="40" t="s">
        <v>663</v>
      </c>
      <c r="H224" s="40">
        <f>23.5*6*75</f>
        <v>10575</v>
      </c>
      <c r="I224" s="40">
        <v>2000</v>
      </c>
      <c r="J224" s="40">
        <v>8200</v>
      </c>
      <c r="K224" s="40">
        <v>8200</v>
      </c>
      <c r="L224" s="40"/>
      <c r="M224" s="40">
        <f t="shared" si="22"/>
        <v>375</v>
      </c>
      <c r="N224" s="40"/>
      <c r="O224" s="40"/>
      <c r="P224" s="55"/>
    </row>
    <row r="225" s="6" customFormat="1" ht="12" spans="1:16">
      <c r="A225" s="40"/>
      <c r="B225" s="40" t="s">
        <v>24</v>
      </c>
      <c r="C225" s="40" t="s">
        <v>25</v>
      </c>
      <c r="D225" s="40" t="s">
        <v>660</v>
      </c>
      <c r="E225" s="40" t="s">
        <v>664</v>
      </c>
      <c r="F225" s="40" t="s">
        <v>659</v>
      </c>
      <c r="G225" s="40" t="s">
        <v>665</v>
      </c>
      <c r="H225" s="40">
        <f>23.5*6*75</f>
        <v>10575</v>
      </c>
      <c r="I225" s="40">
        <v>2000</v>
      </c>
      <c r="J225" s="40">
        <v>8200</v>
      </c>
      <c r="K225" s="40">
        <v>8200</v>
      </c>
      <c r="L225" s="40"/>
      <c r="M225" s="40">
        <f t="shared" si="22"/>
        <v>375</v>
      </c>
      <c r="N225" s="40"/>
      <c r="O225" s="40"/>
      <c r="P225" s="55"/>
    </row>
    <row r="226" s="6" customFormat="1" ht="12" spans="1:16">
      <c r="A226" s="40"/>
      <c r="B226" s="40" t="s">
        <v>24</v>
      </c>
      <c r="C226" s="40" t="s">
        <v>25</v>
      </c>
      <c r="D226" s="40" t="s">
        <v>653</v>
      </c>
      <c r="E226" s="40" t="s">
        <v>666</v>
      </c>
      <c r="F226" s="40" t="s">
        <v>667</v>
      </c>
      <c r="G226" s="40" t="s">
        <v>668</v>
      </c>
      <c r="H226" s="40">
        <f>10.5*6*75</f>
        <v>4725</v>
      </c>
      <c r="I226" s="40">
        <v>1000</v>
      </c>
      <c r="J226" s="40">
        <v>3500</v>
      </c>
      <c r="K226" s="40">
        <v>3500</v>
      </c>
      <c r="L226" s="40"/>
      <c r="M226" s="40">
        <f t="shared" si="22"/>
        <v>225</v>
      </c>
      <c r="N226" s="40"/>
      <c r="O226" s="40"/>
      <c r="P226" s="55"/>
    </row>
    <row r="227" s="6" customFormat="1" ht="12" spans="1:16">
      <c r="A227" s="40"/>
      <c r="B227" s="40" t="s">
        <v>24</v>
      </c>
      <c r="C227" s="40" t="s">
        <v>25</v>
      </c>
      <c r="D227" s="40" t="s">
        <v>660</v>
      </c>
      <c r="E227" s="40" t="s">
        <v>669</v>
      </c>
      <c r="F227" s="40" t="s">
        <v>667</v>
      </c>
      <c r="G227" s="40" t="s">
        <v>668</v>
      </c>
      <c r="H227" s="40">
        <f>23.5*6*75</f>
        <v>10575</v>
      </c>
      <c r="I227" s="40">
        <v>1000</v>
      </c>
      <c r="J227" s="40">
        <v>9200</v>
      </c>
      <c r="K227" s="40">
        <v>9200</v>
      </c>
      <c r="L227" s="40"/>
      <c r="M227" s="40">
        <f t="shared" si="22"/>
        <v>375</v>
      </c>
      <c r="N227" s="40"/>
      <c r="O227" s="40"/>
      <c r="P227" s="55"/>
    </row>
    <row r="228" s="6" customFormat="1" ht="12" spans="1:16">
      <c r="A228" s="40"/>
      <c r="B228" s="40" t="s">
        <v>24</v>
      </c>
      <c r="C228" s="40" t="s">
        <v>25</v>
      </c>
      <c r="D228" s="40" t="s">
        <v>657</v>
      </c>
      <c r="E228" s="40" t="s">
        <v>670</v>
      </c>
      <c r="F228" s="40" t="s">
        <v>671</v>
      </c>
      <c r="G228" s="40" t="s">
        <v>672</v>
      </c>
      <c r="H228" s="40">
        <f>12.5*6*75</f>
        <v>5625</v>
      </c>
      <c r="I228" s="40">
        <v>1000</v>
      </c>
      <c r="J228" s="40">
        <v>4200</v>
      </c>
      <c r="K228" s="40">
        <v>4200</v>
      </c>
      <c r="L228" s="40"/>
      <c r="M228" s="40">
        <f t="shared" si="22"/>
        <v>425</v>
      </c>
      <c r="N228" s="40"/>
      <c r="O228" s="40"/>
      <c r="P228" s="55"/>
    </row>
    <row r="229" s="6" customFormat="1" ht="12" spans="1:16">
      <c r="A229" s="40"/>
      <c r="B229" s="40" t="s">
        <v>24</v>
      </c>
      <c r="C229" s="40" t="s">
        <v>25</v>
      </c>
      <c r="D229" s="40" t="s">
        <v>653</v>
      </c>
      <c r="E229" s="40" t="s">
        <v>673</v>
      </c>
      <c r="F229" s="40" t="s">
        <v>674</v>
      </c>
      <c r="G229" s="40" t="s">
        <v>675</v>
      </c>
      <c r="H229" s="40">
        <f>10.5*6*75</f>
        <v>4725</v>
      </c>
      <c r="I229" s="40">
        <v>1000</v>
      </c>
      <c r="J229" s="40">
        <v>3500</v>
      </c>
      <c r="K229" s="40">
        <v>3500</v>
      </c>
      <c r="L229" s="40"/>
      <c r="M229" s="40">
        <f t="shared" si="22"/>
        <v>225</v>
      </c>
      <c r="N229" s="40"/>
      <c r="O229" s="40"/>
      <c r="P229" s="55"/>
    </row>
    <row r="230" s="6" customFormat="1" ht="12" spans="1:16">
      <c r="A230" s="40"/>
      <c r="B230" s="40" t="s">
        <v>24</v>
      </c>
      <c r="C230" s="40" t="s">
        <v>25</v>
      </c>
      <c r="D230" s="40" t="s">
        <v>657</v>
      </c>
      <c r="E230" s="40" t="s">
        <v>676</v>
      </c>
      <c r="F230" s="40" t="s">
        <v>677</v>
      </c>
      <c r="G230" s="40" t="s">
        <v>678</v>
      </c>
      <c r="H230" s="40">
        <f>12.5*6*75</f>
        <v>5625</v>
      </c>
      <c r="I230" s="40">
        <v>1000</v>
      </c>
      <c r="J230" s="40">
        <v>4200</v>
      </c>
      <c r="K230" s="40">
        <v>4200</v>
      </c>
      <c r="L230" s="40"/>
      <c r="M230" s="40">
        <f t="shared" si="22"/>
        <v>425</v>
      </c>
      <c r="N230" s="40"/>
      <c r="O230" s="40"/>
      <c r="P230" s="55"/>
    </row>
    <row r="231" s="6" customFormat="1" ht="12" spans="1:16">
      <c r="A231" s="40"/>
      <c r="B231" s="40" t="s">
        <v>24</v>
      </c>
      <c r="C231" s="40" t="s">
        <v>25</v>
      </c>
      <c r="D231" s="40" t="s">
        <v>679</v>
      </c>
      <c r="E231" s="40" t="s">
        <v>680</v>
      </c>
      <c r="F231" s="40" t="s">
        <v>681</v>
      </c>
      <c r="G231" s="40" t="s">
        <v>682</v>
      </c>
      <c r="H231" s="40">
        <f>35.5*6*75</f>
        <v>15975</v>
      </c>
      <c r="I231" s="40">
        <v>3500</v>
      </c>
      <c r="J231" s="40">
        <v>12200</v>
      </c>
      <c r="K231" s="40">
        <v>12200</v>
      </c>
      <c r="L231" s="40"/>
      <c r="M231" s="40">
        <f t="shared" si="22"/>
        <v>275</v>
      </c>
      <c r="N231" s="40"/>
      <c r="O231" s="40"/>
      <c r="P231" s="55"/>
    </row>
    <row r="232" s="6" customFormat="1" ht="12" spans="1:16">
      <c r="A232" s="40"/>
      <c r="B232" s="40" t="s">
        <v>24</v>
      </c>
      <c r="C232" s="40" t="s">
        <v>25</v>
      </c>
      <c r="D232" s="40" t="s">
        <v>657</v>
      </c>
      <c r="E232" s="40" t="s">
        <v>683</v>
      </c>
      <c r="F232" s="40" t="s">
        <v>684</v>
      </c>
      <c r="G232" s="40" t="s">
        <v>685</v>
      </c>
      <c r="H232" s="40">
        <f>12.5*6*75</f>
        <v>5625</v>
      </c>
      <c r="I232" s="40">
        <v>1000</v>
      </c>
      <c r="J232" s="40">
        <v>4200</v>
      </c>
      <c r="K232" s="40">
        <v>4200</v>
      </c>
      <c r="L232" s="40"/>
      <c r="M232" s="40">
        <f t="shared" si="22"/>
        <v>425</v>
      </c>
      <c r="N232" s="40"/>
      <c r="O232" s="40"/>
      <c r="P232" s="55"/>
    </row>
    <row r="233" s="6" customFormat="1" ht="12" spans="1:16">
      <c r="A233" s="40"/>
      <c r="B233" s="40" t="s">
        <v>24</v>
      </c>
      <c r="C233" s="40" t="s">
        <v>25</v>
      </c>
      <c r="D233" s="40" t="s">
        <v>657</v>
      </c>
      <c r="E233" s="40" t="s">
        <v>686</v>
      </c>
      <c r="F233" s="40" t="s">
        <v>687</v>
      </c>
      <c r="G233" s="40" t="s">
        <v>688</v>
      </c>
      <c r="H233" s="40">
        <f>12.5*6*75</f>
        <v>5625</v>
      </c>
      <c r="I233" s="40">
        <v>1000</v>
      </c>
      <c r="J233" s="40">
        <v>4200</v>
      </c>
      <c r="K233" s="40">
        <v>4200</v>
      </c>
      <c r="L233" s="40"/>
      <c r="M233" s="40">
        <f t="shared" si="22"/>
        <v>425</v>
      </c>
      <c r="N233" s="40"/>
      <c r="O233" s="40"/>
      <c r="P233" s="55"/>
    </row>
    <row r="234" s="6" customFormat="1" ht="12" spans="1:16">
      <c r="A234" s="40"/>
      <c r="B234" s="40" t="s">
        <v>24</v>
      </c>
      <c r="C234" s="40" t="s">
        <v>25</v>
      </c>
      <c r="D234" s="40" t="s">
        <v>660</v>
      </c>
      <c r="E234" s="40" t="s">
        <v>689</v>
      </c>
      <c r="F234" s="40" t="s">
        <v>667</v>
      </c>
      <c r="G234" s="40" t="s">
        <v>690</v>
      </c>
      <c r="H234" s="40">
        <f>23.5*6*75</f>
        <v>10575</v>
      </c>
      <c r="I234" s="40">
        <v>2000</v>
      </c>
      <c r="J234" s="40">
        <v>8200</v>
      </c>
      <c r="K234" s="40">
        <v>8200</v>
      </c>
      <c r="L234" s="40"/>
      <c r="M234" s="40">
        <f t="shared" si="22"/>
        <v>375</v>
      </c>
      <c r="N234" s="40"/>
      <c r="O234" s="40"/>
      <c r="P234" s="55"/>
    </row>
    <row r="235" s="6" customFormat="1" ht="12" spans="1:16">
      <c r="A235" s="40"/>
      <c r="B235" s="40" t="s">
        <v>24</v>
      </c>
      <c r="C235" s="40" t="s">
        <v>25</v>
      </c>
      <c r="D235" s="40" t="s">
        <v>679</v>
      </c>
      <c r="E235" s="40" t="s">
        <v>691</v>
      </c>
      <c r="F235" s="40" t="s">
        <v>692</v>
      </c>
      <c r="G235" s="40" t="s">
        <v>693</v>
      </c>
      <c r="H235" s="40">
        <f>35.5*6*75</f>
        <v>15975</v>
      </c>
      <c r="I235" s="40">
        <v>3500</v>
      </c>
      <c r="J235" s="40">
        <v>12200</v>
      </c>
      <c r="K235" s="40">
        <v>12200</v>
      </c>
      <c r="L235" s="40"/>
      <c r="M235" s="40">
        <f t="shared" si="22"/>
        <v>275</v>
      </c>
      <c r="N235" s="40"/>
      <c r="O235" s="40"/>
      <c r="P235" s="55"/>
    </row>
    <row r="236" s="6" customFormat="1" ht="12" spans="1:16">
      <c r="A236" s="40"/>
      <c r="B236" s="40" t="s">
        <v>24</v>
      </c>
      <c r="C236" s="40" t="s">
        <v>25</v>
      </c>
      <c r="D236" s="40" t="s">
        <v>657</v>
      </c>
      <c r="E236" s="40" t="s">
        <v>694</v>
      </c>
      <c r="F236" s="40" t="s">
        <v>692</v>
      </c>
      <c r="G236" s="40" t="s">
        <v>695</v>
      </c>
      <c r="H236" s="40">
        <f>12.5*6*75</f>
        <v>5625</v>
      </c>
      <c r="I236" s="40">
        <v>1000</v>
      </c>
      <c r="J236" s="40">
        <v>4200</v>
      </c>
      <c r="K236" s="40">
        <v>4200</v>
      </c>
      <c r="L236" s="40"/>
      <c r="M236" s="40">
        <f t="shared" si="22"/>
        <v>425</v>
      </c>
      <c r="N236" s="40"/>
      <c r="O236" s="40"/>
      <c r="P236" s="55"/>
    </row>
    <row r="237" s="6" customFormat="1" ht="12" spans="1:16">
      <c r="A237" s="40"/>
      <c r="B237" s="40" t="s">
        <v>24</v>
      </c>
      <c r="C237" s="40" t="s">
        <v>25</v>
      </c>
      <c r="D237" s="40" t="s">
        <v>657</v>
      </c>
      <c r="E237" s="40" t="s">
        <v>696</v>
      </c>
      <c r="F237" s="40" t="s">
        <v>697</v>
      </c>
      <c r="G237" s="40" t="s">
        <v>698</v>
      </c>
      <c r="H237" s="40">
        <f>12.5*6*75</f>
        <v>5625</v>
      </c>
      <c r="I237" s="40">
        <v>1000</v>
      </c>
      <c r="J237" s="40">
        <v>4300</v>
      </c>
      <c r="K237" s="40">
        <v>4300</v>
      </c>
      <c r="L237" s="40"/>
      <c r="M237" s="40">
        <f t="shared" si="22"/>
        <v>325</v>
      </c>
      <c r="N237" s="40"/>
      <c r="O237" s="40"/>
      <c r="P237" s="55"/>
    </row>
    <row r="238" s="6" customFormat="1" ht="12" spans="1:16">
      <c r="A238" s="40"/>
      <c r="B238" s="40" t="s">
        <v>24</v>
      </c>
      <c r="C238" s="40" t="s">
        <v>25</v>
      </c>
      <c r="D238" s="40" t="s">
        <v>699</v>
      </c>
      <c r="E238" s="40" t="s">
        <v>700</v>
      </c>
      <c r="F238" s="40" t="s">
        <v>701</v>
      </c>
      <c r="G238" s="40" t="s">
        <v>702</v>
      </c>
      <c r="H238" s="40">
        <f>12.5*6*75</f>
        <v>5625</v>
      </c>
      <c r="I238" s="40">
        <v>1000</v>
      </c>
      <c r="J238" s="40">
        <v>4300</v>
      </c>
      <c r="K238" s="40">
        <v>4300</v>
      </c>
      <c r="L238" s="40"/>
      <c r="M238" s="40">
        <f t="shared" si="22"/>
        <v>325</v>
      </c>
      <c r="N238" s="40"/>
      <c r="O238" s="40"/>
      <c r="P238" s="55"/>
    </row>
    <row r="239" s="6" customFormat="1" ht="12" spans="1:16">
      <c r="A239" s="40"/>
      <c r="B239" s="40" t="s">
        <v>24</v>
      </c>
      <c r="C239" s="40" t="s">
        <v>25</v>
      </c>
      <c r="D239" s="40" t="s">
        <v>699</v>
      </c>
      <c r="E239" s="40" t="s">
        <v>703</v>
      </c>
      <c r="F239" s="40" t="s">
        <v>674</v>
      </c>
      <c r="G239" s="40" t="s">
        <v>688</v>
      </c>
      <c r="H239" s="40">
        <f>12.5*6*75</f>
        <v>5625</v>
      </c>
      <c r="I239" s="40">
        <v>1000</v>
      </c>
      <c r="J239" s="40">
        <v>4300</v>
      </c>
      <c r="K239" s="40">
        <v>4300</v>
      </c>
      <c r="L239" s="40"/>
      <c r="M239" s="40">
        <f t="shared" si="22"/>
        <v>325</v>
      </c>
      <c r="N239" s="40"/>
      <c r="O239" s="40"/>
      <c r="P239" s="55"/>
    </row>
    <row r="240" s="6" customFormat="1" ht="12" spans="1:16">
      <c r="A240" s="40"/>
      <c r="B240" s="40" t="s">
        <v>24</v>
      </c>
      <c r="C240" s="40" t="s">
        <v>25</v>
      </c>
      <c r="D240" s="40" t="s">
        <v>704</v>
      </c>
      <c r="E240" s="40" t="s">
        <v>705</v>
      </c>
      <c r="F240" s="40" t="s">
        <v>701</v>
      </c>
      <c r="G240" s="40" t="s">
        <v>702</v>
      </c>
      <c r="H240" s="40">
        <f>23.5*6*75</f>
        <v>10575</v>
      </c>
      <c r="I240" s="40">
        <v>2000</v>
      </c>
      <c r="J240" s="40">
        <v>8200</v>
      </c>
      <c r="K240" s="40">
        <v>8200</v>
      </c>
      <c r="L240" s="40"/>
      <c r="M240" s="40">
        <f t="shared" si="22"/>
        <v>375</v>
      </c>
      <c r="N240" s="40"/>
      <c r="O240" s="40"/>
      <c r="P240" s="55"/>
    </row>
    <row r="241" s="6" customFormat="1" ht="12" spans="1:16">
      <c r="A241" s="40"/>
      <c r="B241" s="40" t="s">
        <v>67</v>
      </c>
      <c r="C241" s="40"/>
      <c r="D241" s="40"/>
      <c r="E241" s="40"/>
      <c r="F241" s="40"/>
      <c r="G241" s="40"/>
      <c r="H241" s="40">
        <f t="shared" ref="H241:M241" si="23">SUM(H207:H240)</f>
        <v>775605</v>
      </c>
      <c r="I241" s="40">
        <f t="shared" si="23"/>
        <v>66000</v>
      </c>
      <c r="J241" s="40">
        <f t="shared" si="23"/>
        <v>600000</v>
      </c>
      <c r="K241" s="40">
        <f t="shared" si="23"/>
        <v>600000</v>
      </c>
      <c r="L241" s="40">
        <f t="shared" si="23"/>
        <v>0</v>
      </c>
      <c r="M241" s="40">
        <f t="shared" si="23"/>
        <v>109605</v>
      </c>
      <c r="N241" s="40"/>
      <c r="O241" s="40"/>
      <c r="P241" s="55"/>
    </row>
    <row r="242" s="13" customFormat="1" spans="1:16">
      <c r="A242" s="132" t="s">
        <v>706</v>
      </c>
      <c r="B242" s="133"/>
      <c r="C242" s="132"/>
      <c r="D242" s="132"/>
      <c r="E242" s="132"/>
      <c r="F242" s="132"/>
      <c r="G242" s="132"/>
      <c r="H242" s="132">
        <f t="shared" ref="H242:M242" si="24">SUM(H243:H262)</f>
        <v>977000</v>
      </c>
      <c r="I242" s="132">
        <f t="shared" si="24"/>
        <v>0</v>
      </c>
      <c r="J242" s="27">
        <f t="shared" si="24"/>
        <v>800000</v>
      </c>
      <c r="K242" s="27">
        <f t="shared" si="24"/>
        <v>800000</v>
      </c>
      <c r="L242" s="27">
        <f t="shared" si="24"/>
        <v>0</v>
      </c>
      <c r="M242" s="27">
        <f t="shared" si="24"/>
        <v>177000</v>
      </c>
      <c r="N242" s="27"/>
      <c r="O242" s="47"/>
      <c r="P242" s="135"/>
    </row>
    <row r="243" s="6" customFormat="1" ht="12" spans="1:16">
      <c r="A243" s="40" t="s">
        <v>707</v>
      </c>
      <c r="B243" s="40" t="s">
        <v>25</v>
      </c>
      <c r="C243" s="40" t="s">
        <v>24</v>
      </c>
      <c r="D243" s="40" t="s">
        <v>708</v>
      </c>
      <c r="E243" s="40" t="s">
        <v>709</v>
      </c>
      <c r="F243" s="40" t="s">
        <v>710</v>
      </c>
      <c r="G243" s="40" t="s">
        <v>711</v>
      </c>
      <c r="H243" s="40">
        <v>81445</v>
      </c>
      <c r="I243" s="40"/>
      <c r="J243" s="40">
        <v>66701</v>
      </c>
      <c r="K243" s="40">
        <v>66701</v>
      </c>
      <c r="L243" s="40"/>
      <c r="M243" s="40">
        <v>14754</v>
      </c>
      <c r="N243" s="40"/>
      <c r="O243" s="40"/>
      <c r="P243" s="55"/>
    </row>
    <row r="244" s="6" customFormat="1" ht="12" spans="1:16">
      <c r="A244" s="40"/>
      <c r="B244" s="40"/>
      <c r="C244" s="40"/>
      <c r="D244" s="40" t="s">
        <v>712</v>
      </c>
      <c r="E244" s="40" t="s">
        <v>713</v>
      </c>
      <c r="F244" s="40" t="s">
        <v>710</v>
      </c>
      <c r="G244" s="40" t="s">
        <v>714</v>
      </c>
      <c r="H244" s="40">
        <v>88270</v>
      </c>
      <c r="I244" s="40"/>
      <c r="J244" s="40">
        <v>72280</v>
      </c>
      <c r="K244" s="40">
        <v>72280</v>
      </c>
      <c r="L244" s="40"/>
      <c r="M244" s="40">
        <v>15900</v>
      </c>
      <c r="N244" s="40"/>
      <c r="O244" s="40"/>
      <c r="P244" s="55"/>
    </row>
    <row r="245" s="6" customFormat="1" ht="12" spans="1:16">
      <c r="A245" s="40"/>
      <c r="B245" s="40"/>
      <c r="C245" s="40"/>
      <c r="D245" s="40" t="s">
        <v>715</v>
      </c>
      <c r="E245" s="40" t="s">
        <v>716</v>
      </c>
      <c r="F245" s="40" t="s">
        <v>710</v>
      </c>
      <c r="G245" s="40" t="s">
        <v>717</v>
      </c>
      <c r="H245" s="40">
        <v>88952</v>
      </c>
      <c r="I245" s="40"/>
      <c r="J245" s="40">
        <v>72841</v>
      </c>
      <c r="K245" s="40">
        <v>72841</v>
      </c>
      <c r="L245" s="40"/>
      <c r="M245" s="40">
        <v>16121</v>
      </c>
      <c r="N245" s="40"/>
      <c r="O245" s="40"/>
      <c r="P245" s="55"/>
    </row>
    <row r="246" s="6" customFormat="1" ht="12" spans="1:16">
      <c r="A246" s="40"/>
      <c r="B246" s="40"/>
      <c r="C246" s="40"/>
      <c r="D246" s="40" t="s">
        <v>718</v>
      </c>
      <c r="E246" s="40" t="s">
        <v>719</v>
      </c>
      <c r="F246" s="40" t="s">
        <v>710</v>
      </c>
      <c r="G246" s="40" t="s">
        <v>720</v>
      </c>
      <c r="H246" s="40">
        <v>88725</v>
      </c>
      <c r="I246" s="40"/>
      <c r="J246" s="40">
        <v>72658</v>
      </c>
      <c r="K246" s="40">
        <v>72658</v>
      </c>
      <c r="L246" s="40"/>
      <c r="M246" s="40">
        <v>16077</v>
      </c>
      <c r="N246" s="40"/>
      <c r="O246" s="40"/>
      <c r="P246" s="55"/>
    </row>
    <row r="247" s="6" customFormat="1" ht="12" spans="1:16">
      <c r="A247" s="40"/>
      <c r="B247" s="40"/>
      <c r="C247" s="40"/>
      <c r="D247" s="40" t="s">
        <v>718</v>
      </c>
      <c r="E247" s="40" t="s">
        <v>721</v>
      </c>
      <c r="F247" s="40" t="s">
        <v>710</v>
      </c>
      <c r="G247" s="40" t="s">
        <v>722</v>
      </c>
      <c r="H247" s="40">
        <v>88725</v>
      </c>
      <c r="I247" s="40"/>
      <c r="J247" s="40">
        <v>72658</v>
      </c>
      <c r="K247" s="40">
        <v>72658</v>
      </c>
      <c r="L247" s="40"/>
      <c r="M247" s="40">
        <v>16077</v>
      </c>
      <c r="N247" s="40"/>
      <c r="O247" s="40"/>
      <c r="P247" s="55"/>
    </row>
    <row r="248" s="6" customFormat="1" ht="12" spans="1:16">
      <c r="A248" s="40"/>
      <c r="B248" s="40"/>
      <c r="C248" s="40"/>
      <c r="D248" s="40" t="s">
        <v>490</v>
      </c>
      <c r="E248" s="40" t="s">
        <v>723</v>
      </c>
      <c r="F248" s="40" t="s">
        <v>724</v>
      </c>
      <c r="G248" s="40" t="s">
        <v>711</v>
      </c>
      <c r="H248" s="40">
        <v>36400</v>
      </c>
      <c r="I248" s="40"/>
      <c r="J248" s="40">
        <v>29811</v>
      </c>
      <c r="K248" s="40">
        <v>29811</v>
      </c>
      <c r="L248" s="40"/>
      <c r="M248" s="40">
        <v>6599</v>
      </c>
      <c r="N248" s="40"/>
      <c r="O248" s="40"/>
      <c r="P248" s="55"/>
    </row>
    <row r="249" s="6" customFormat="1" ht="12" spans="1:16">
      <c r="A249" s="40"/>
      <c r="B249" s="40"/>
      <c r="C249" s="40"/>
      <c r="D249" s="40" t="s">
        <v>725</v>
      </c>
      <c r="E249" s="40" t="s">
        <v>726</v>
      </c>
      <c r="F249" s="40" t="s">
        <v>724</v>
      </c>
      <c r="G249" s="40" t="s">
        <v>711</v>
      </c>
      <c r="H249" s="40">
        <v>27300</v>
      </c>
      <c r="I249" s="40"/>
      <c r="J249" s="40">
        <v>22355</v>
      </c>
      <c r="K249" s="40">
        <v>22355</v>
      </c>
      <c r="L249" s="40"/>
      <c r="M249" s="40">
        <v>4955</v>
      </c>
      <c r="N249" s="40"/>
      <c r="O249" s="40"/>
      <c r="P249" s="55"/>
    </row>
    <row r="250" s="6" customFormat="1" ht="12" spans="1:16">
      <c r="A250" s="40"/>
      <c r="B250" s="40"/>
      <c r="C250" s="40"/>
      <c r="D250" s="40" t="s">
        <v>725</v>
      </c>
      <c r="E250" s="40" t="s">
        <v>727</v>
      </c>
      <c r="F250" s="40" t="s">
        <v>724</v>
      </c>
      <c r="G250" s="40" t="s">
        <v>711</v>
      </c>
      <c r="H250" s="40">
        <v>27300</v>
      </c>
      <c r="I250" s="40"/>
      <c r="J250" s="40">
        <v>22355</v>
      </c>
      <c r="K250" s="40">
        <v>22355</v>
      </c>
      <c r="L250" s="40"/>
      <c r="M250" s="40">
        <v>4955</v>
      </c>
      <c r="N250" s="40"/>
      <c r="O250" s="40"/>
      <c r="P250" s="55"/>
    </row>
    <row r="251" s="6" customFormat="1" ht="12" spans="1:16">
      <c r="A251" s="40"/>
      <c r="B251" s="40"/>
      <c r="C251" s="40"/>
      <c r="D251" s="40" t="s">
        <v>725</v>
      </c>
      <c r="E251" s="40" t="s">
        <v>728</v>
      </c>
      <c r="F251" s="40" t="s">
        <v>724</v>
      </c>
      <c r="G251" s="40" t="s">
        <v>711</v>
      </c>
      <c r="H251" s="40">
        <v>27300</v>
      </c>
      <c r="I251" s="40"/>
      <c r="J251" s="40">
        <v>22355</v>
      </c>
      <c r="K251" s="40">
        <v>22355</v>
      </c>
      <c r="L251" s="40"/>
      <c r="M251" s="40">
        <v>4955</v>
      </c>
      <c r="N251" s="40"/>
      <c r="O251" s="40"/>
      <c r="P251" s="55"/>
    </row>
    <row r="252" s="6" customFormat="1" ht="12" spans="1:16">
      <c r="A252" s="40"/>
      <c r="B252" s="40"/>
      <c r="C252" s="40"/>
      <c r="D252" s="40" t="s">
        <v>729</v>
      </c>
      <c r="E252" s="40" t="s">
        <v>730</v>
      </c>
      <c r="F252" s="40" t="s">
        <v>731</v>
      </c>
      <c r="G252" s="40" t="s">
        <v>732</v>
      </c>
      <c r="H252" s="40">
        <v>38025</v>
      </c>
      <c r="I252" s="40"/>
      <c r="J252" s="40">
        <v>31138</v>
      </c>
      <c r="K252" s="40">
        <v>31138</v>
      </c>
      <c r="L252" s="40"/>
      <c r="M252" s="40">
        <v>6887</v>
      </c>
      <c r="N252" s="40"/>
      <c r="O252" s="40"/>
      <c r="P252" s="55"/>
    </row>
    <row r="253" s="6" customFormat="1" ht="12" spans="1:16">
      <c r="A253" s="40"/>
      <c r="B253" s="40"/>
      <c r="C253" s="40"/>
      <c r="D253" s="40" t="s">
        <v>733</v>
      </c>
      <c r="E253" s="40" t="s">
        <v>734</v>
      </c>
      <c r="F253" s="40" t="s">
        <v>735</v>
      </c>
      <c r="G253" s="40" t="s">
        <v>736</v>
      </c>
      <c r="H253" s="40">
        <v>15926</v>
      </c>
      <c r="I253" s="40"/>
      <c r="J253" s="40">
        <v>13016</v>
      </c>
      <c r="K253" s="40">
        <v>13016</v>
      </c>
      <c r="L253" s="40"/>
      <c r="M253" s="40">
        <v>2910</v>
      </c>
      <c r="N253" s="40"/>
      <c r="O253" s="40"/>
      <c r="P253" s="55"/>
    </row>
    <row r="254" s="6" customFormat="1" ht="12" spans="1:16">
      <c r="A254" s="40" t="s">
        <v>737</v>
      </c>
      <c r="B254" s="40" t="s">
        <v>24</v>
      </c>
      <c r="C254" s="40" t="s">
        <v>25</v>
      </c>
      <c r="D254" s="40" t="s">
        <v>738</v>
      </c>
      <c r="E254" s="40" t="s">
        <v>739</v>
      </c>
      <c r="F254" s="40" t="s">
        <v>740</v>
      </c>
      <c r="G254" s="40" t="s">
        <v>741</v>
      </c>
      <c r="H254" s="40">
        <v>26448</v>
      </c>
      <c r="I254" s="40"/>
      <c r="J254" s="40">
        <v>21595</v>
      </c>
      <c r="K254" s="40">
        <f>H254-M254</f>
        <v>21595</v>
      </c>
      <c r="L254" s="40"/>
      <c r="M254" s="40">
        <v>4853</v>
      </c>
      <c r="N254" s="40"/>
      <c r="O254" s="40"/>
      <c r="P254" s="55"/>
    </row>
    <row r="255" s="6" customFormat="1" spans="1:16">
      <c r="A255" s="40"/>
      <c r="B255" s="40"/>
      <c r="C255" s="40"/>
      <c r="D255" s="40" t="s">
        <v>742</v>
      </c>
      <c r="E255" s="40" t="s">
        <v>743</v>
      </c>
      <c r="F255" s="40" t="s">
        <v>744</v>
      </c>
      <c r="G255" s="40" t="s">
        <v>745</v>
      </c>
      <c r="H255" s="40">
        <v>34285</v>
      </c>
      <c r="I255" s="40"/>
      <c r="J255" s="40">
        <v>27994</v>
      </c>
      <c r="K255" s="40">
        <v>27994</v>
      </c>
      <c r="L255" s="40"/>
      <c r="M255" s="40">
        <v>6291</v>
      </c>
      <c r="N255" s="40"/>
      <c r="O255" s="40"/>
      <c r="P255" s="55"/>
    </row>
    <row r="256" s="6" customFormat="1" spans="1:16">
      <c r="A256" s="40"/>
      <c r="B256" s="40"/>
      <c r="C256" s="40"/>
      <c r="D256" s="40" t="s">
        <v>746</v>
      </c>
      <c r="E256" s="40" t="s">
        <v>747</v>
      </c>
      <c r="F256" s="40" t="s">
        <v>748</v>
      </c>
      <c r="G256" s="40" t="s">
        <v>749</v>
      </c>
      <c r="H256" s="40">
        <v>28407</v>
      </c>
      <c r="I256" s="40"/>
      <c r="J256" s="40">
        <v>23194</v>
      </c>
      <c r="K256" s="40">
        <v>23194</v>
      </c>
      <c r="L256" s="40"/>
      <c r="M256" s="40">
        <v>5223</v>
      </c>
      <c r="N256" s="40"/>
      <c r="O256" s="40"/>
      <c r="P256" s="55"/>
    </row>
    <row r="257" s="6" customFormat="1" spans="1:16">
      <c r="A257" s="40"/>
      <c r="B257" s="40"/>
      <c r="C257" s="40"/>
      <c r="D257" s="40" t="s">
        <v>750</v>
      </c>
      <c r="E257" s="40" t="s">
        <v>751</v>
      </c>
      <c r="F257" s="40" t="s">
        <v>752</v>
      </c>
      <c r="G257" s="40" t="s">
        <v>753</v>
      </c>
      <c r="H257" s="40">
        <v>22040</v>
      </c>
      <c r="I257" s="40"/>
      <c r="J257" s="40">
        <v>17996</v>
      </c>
      <c r="K257" s="40">
        <v>17996</v>
      </c>
      <c r="L257" s="40"/>
      <c r="M257" s="40">
        <v>4044</v>
      </c>
      <c r="N257" s="40"/>
      <c r="O257" s="40"/>
      <c r="P257" s="55"/>
    </row>
    <row r="258" s="6" customFormat="1" spans="1:16">
      <c r="A258" s="40"/>
      <c r="B258" s="40"/>
      <c r="C258" s="40"/>
      <c r="D258" s="40" t="s">
        <v>754</v>
      </c>
      <c r="E258" s="40" t="s">
        <v>755</v>
      </c>
      <c r="F258" s="40" t="s">
        <v>756</v>
      </c>
      <c r="G258" s="40" t="s">
        <v>757</v>
      </c>
      <c r="H258" s="40">
        <v>14938</v>
      </c>
      <c r="I258" s="40"/>
      <c r="J258" s="40">
        <v>12197</v>
      </c>
      <c r="K258" s="40">
        <v>12197</v>
      </c>
      <c r="L258" s="40"/>
      <c r="M258" s="40">
        <v>2741</v>
      </c>
      <c r="N258" s="40"/>
      <c r="O258" s="40"/>
      <c r="P258" s="55"/>
    </row>
    <row r="259" s="6" customFormat="1" spans="1:16">
      <c r="A259" s="40"/>
      <c r="B259" s="40"/>
      <c r="C259" s="40"/>
      <c r="D259" s="40" t="s">
        <v>758</v>
      </c>
      <c r="E259" s="40" t="s">
        <v>759</v>
      </c>
      <c r="F259" s="40" t="s">
        <v>760</v>
      </c>
      <c r="G259" s="40" t="s">
        <v>761</v>
      </c>
      <c r="H259" s="40">
        <v>140800</v>
      </c>
      <c r="I259" s="40"/>
      <c r="J259" s="40">
        <v>115800</v>
      </c>
      <c r="K259" s="40">
        <v>115800</v>
      </c>
      <c r="L259" s="40"/>
      <c r="M259" s="40">
        <v>25000</v>
      </c>
      <c r="N259" s="40"/>
      <c r="O259" s="40"/>
      <c r="P259" s="55"/>
    </row>
    <row r="260" s="6" customFormat="1" spans="1:16">
      <c r="A260" s="40"/>
      <c r="B260" s="40"/>
      <c r="C260" s="40"/>
      <c r="D260" s="40" t="s">
        <v>762</v>
      </c>
      <c r="E260" s="40" t="s">
        <v>763</v>
      </c>
      <c r="F260" s="40" t="s">
        <v>764</v>
      </c>
      <c r="G260" s="40" t="s">
        <v>765</v>
      </c>
      <c r="H260" s="40">
        <v>51165</v>
      </c>
      <c r="I260" s="40"/>
      <c r="J260" s="40">
        <v>41779</v>
      </c>
      <c r="K260" s="40">
        <v>41779</v>
      </c>
      <c r="L260" s="40"/>
      <c r="M260" s="40">
        <v>9386</v>
      </c>
      <c r="N260" s="40"/>
      <c r="O260" s="40"/>
      <c r="P260" s="55"/>
    </row>
    <row r="261" s="6" customFormat="1" spans="1:16">
      <c r="A261" s="40"/>
      <c r="B261" s="40"/>
      <c r="C261" s="40"/>
      <c r="D261" s="40" t="s">
        <v>766</v>
      </c>
      <c r="E261" s="40" t="s">
        <v>767</v>
      </c>
      <c r="F261" s="40" t="s">
        <v>768</v>
      </c>
      <c r="G261" s="40" t="s">
        <v>769</v>
      </c>
      <c r="H261" s="40">
        <v>25189</v>
      </c>
      <c r="I261" s="40"/>
      <c r="J261" s="40">
        <v>20567</v>
      </c>
      <c r="K261" s="40">
        <v>20567</v>
      </c>
      <c r="L261" s="40"/>
      <c r="M261" s="40">
        <v>4622</v>
      </c>
      <c r="N261" s="40"/>
      <c r="O261" s="40"/>
      <c r="P261" s="55"/>
    </row>
    <row r="262" s="6" customFormat="1" spans="1:16">
      <c r="A262" s="40"/>
      <c r="B262" s="40"/>
      <c r="C262" s="40"/>
      <c r="D262" s="40" t="s">
        <v>770</v>
      </c>
      <c r="E262" s="40" t="s">
        <v>771</v>
      </c>
      <c r="F262" s="40" t="s">
        <v>772</v>
      </c>
      <c r="G262" s="40" t="s">
        <v>773</v>
      </c>
      <c r="H262" s="40">
        <v>25360</v>
      </c>
      <c r="I262" s="40"/>
      <c r="J262" s="40">
        <v>20710</v>
      </c>
      <c r="K262" s="40">
        <v>20710</v>
      </c>
      <c r="L262" s="40"/>
      <c r="M262" s="40">
        <v>4650</v>
      </c>
      <c r="N262" s="40"/>
      <c r="O262" s="40"/>
      <c r="P262" s="55"/>
    </row>
    <row r="263" s="6" customFormat="1" ht="12" spans="1:16">
      <c r="A263" s="40"/>
      <c r="B263" s="40" t="s">
        <v>67</v>
      </c>
      <c r="C263" s="40"/>
      <c r="D263" s="40"/>
      <c r="E263" s="40"/>
      <c r="F263" s="40"/>
      <c r="G263" s="40"/>
      <c r="H263" s="40">
        <f t="shared" ref="H263:M263" si="25">SUM(H243:H262)</f>
        <v>977000</v>
      </c>
      <c r="I263" s="40">
        <f t="shared" si="25"/>
        <v>0</v>
      </c>
      <c r="J263" s="40">
        <f t="shared" si="25"/>
        <v>800000</v>
      </c>
      <c r="K263" s="40">
        <f t="shared" si="25"/>
        <v>800000</v>
      </c>
      <c r="L263" s="40">
        <f t="shared" si="25"/>
        <v>0</v>
      </c>
      <c r="M263" s="40">
        <f t="shared" si="25"/>
        <v>177000</v>
      </c>
      <c r="N263" s="40"/>
      <c r="O263" s="40"/>
      <c r="P263" s="55"/>
    </row>
    <row r="264" s="13" customFormat="1" spans="1:16">
      <c r="A264" s="132" t="s">
        <v>774</v>
      </c>
      <c r="B264" s="133"/>
      <c r="C264" s="132"/>
      <c r="D264" s="132"/>
      <c r="E264" s="132"/>
      <c r="F264" s="132"/>
      <c r="G264" s="132"/>
      <c r="H264" s="27">
        <f t="shared" ref="H264:M264" si="26">SUM(H265:H315)</f>
        <v>1228854.5</v>
      </c>
      <c r="I264" s="27">
        <f t="shared" si="26"/>
        <v>139950</v>
      </c>
      <c r="J264" s="27">
        <f t="shared" si="26"/>
        <v>1000000</v>
      </c>
      <c r="K264" s="27">
        <f t="shared" si="26"/>
        <v>1000000</v>
      </c>
      <c r="L264" s="27">
        <f t="shared" si="26"/>
        <v>0</v>
      </c>
      <c r="M264" s="27">
        <f t="shared" si="26"/>
        <v>88904.5</v>
      </c>
      <c r="N264" s="27"/>
      <c r="O264" s="47"/>
      <c r="P264" s="135"/>
    </row>
    <row r="265" s="4" customFormat="1" ht="20" customHeight="1" spans="1:16">
      <c r="A265" s="136" t="s">
        <v>775</v>
      </c>
      <c r="B265" s="137" t="s">
        <v>24</v>
      </c>
      <c r="C265" s="137" t="s">
        <v>25</v>
      </c>
      <c r="D265" s="114" t="s">
        <v>776</v>
      </c>
      <c r="E265" s="114" t="s">
        <v>777</v>
      </c>
      <c r="F265" s="114">
        <v>119.045259</v>
      </c>
      <c r="G265" s="114">
        <v>34.964115</v>
      </c>
      <c r="H265" s="136">
        <v>9620</v>
      </c>
      <c r="I265" s="136">
        <v>1184</v>
      </c>
      <c r="J265" s="136">
        <v>7842</v>
      </c>
      <c r="K265" s="136">
        <v>7842</v>
      </c>
      <c r="L265" s="136"/>
      <c r="M265" s="136">
        <f t="shared" ref="M265:M313" si="27">H265-I265-K265</f>
        <v>594</v>
      </c>
      <c r="N265" s="136"/>
      <c r="O265" s="136"/>
      <c r="P265" s="16"/>
    </row>
    <row r="266" s="4" customFormat="1" ht="20" customHeight="1" spans="1:16">
      <c r="A266" s="136"/>
      <c r="B266" s="137" t="s">
        <v>24</v>
      </c>
      <c r="C266" s="137" t="s">
        <v>25</v>
      </c>
      <c r="D266" s="114" t="s">
        <v>776</v>
      </c>
      <c r="E266" s="114" t="s">
        <v>778</v>
      </c>
      <c r="F266" s="114">
        <v>119.044194</v>
      </c>
      <c r="G266" s="114">
        <v>34.966101</v>
      </c>
      <c r="H266" s="136">
        <v>9620</v>
      </c>
      <c r="I266" s="136">
        <v>1184</v>
      </c>
      <c r="J266" s="136">
        <v>7842</v>
      </c>
      <c r="K266" s="136">
        <v>7842</v>
      </c>
      <c r="L266" s="136"/>
      <c r="M266" s="136">
        <f t="shared" si="27"/>
        <v>594</v>
      </c>
      <c r="N266" s="136"/>
      <c r="O266" s="136"/>
      <c r="P266" s="16"/>
    </row>
    <row r="267" s="4" customFormat="1" ht="20" customHeight="1" spans="1:16">
      <c r="A267" s="136"/>
      <c r="B267" s="137" t="s">
        <v>24</v>
      </c>
      <c r="C267" s="137" t="s">
        <v>25</v>
      </c>
      <c r="D267" s="114" t="s">
        <v>779</v>
      </c>
      <c r="E267" s="114" t="s">
        <v>780</v>
      </c>
      <c r="F267" s="114">
        <v>119.046011</v>
      </c>
      <c r="G267" s="114">
        <v>34.964472</v>
      </c>
      <c r="H267" s="136">
        <v>15600</v>
      </c>
      <c r="I267" s="136">
        <v>1920</v>
      </c>
      <c r="J267" s="136">
        <v>12717</v>
      </c>
      <c r="K267" s="136">
        <v>12717</v>
      </c>
      <c r="L267" s="136"/>
      <c r="M267" s="136">
        <f t="shared" si="27"/>
        <v>963</v>
      </c>
      <c r="N267" s="136"/>
      <c r="O267" s="136"/>
      <c r="P267" s="16"/>
    </row>
    <row r="268" s="4" customFormat="1" ht="20" customHeight="1" spans="1:16">
      <c r="A268" s="136"/>
      <c r="B268" s="137" t="s">
        <v>24</v>
      </c>
      <c r="C268" s="137" t="s">
        <v>25</v>
      </c>
      <c r="D268" s="114" t="s">
        <v>781</v>
      </c>
      <c r="E268" s="114" t="s">
        <v>782</v>
      </c>
      <c r="F268" s="114">
        <v>119.046177</v>
      </c>
      <c r="G268" s="114">
        <v>34.965631</v>
      </c>
      <c r="H268" s="136">
        <v>15080</v>
      </c>
      <c r="I268" s="136">
        <v>1856</v>
      </c>
      <c r="J268" s="136">
        <v>12293</v>
      </c>
      <c r="K268" s="136">
        <v>12293</v>
      </c>
      <c r="L268" s="136"/>
      <c r="M268" s="136">
        <f t="shared" si="27"/>
        <v>931</v>
      </c>
      <c r="N268" s="136"/>
      <c r="O268" s="136"/>
      <c r="P268" s="16"/>
    </row>
    <row r="269" s="4" customFormat="1" ht="20" customHeight="1" spans="1:16">
      <c r="A269" s="136"/>
      <c r="B269" s="137" t="s">
        <v>24</v>
      </c>
      <c r="C269" s="137" t="s">
        <v>25</v>
      </c>
      <c r="D269" s="114" t="s">
        <v>783</v>
      </c>
      <c r="E269" s="114" t="s">
        <v>784</v>
      </c>
      <c r="F269" s="114">
        <v>119.043433</v>
      </c>
      <c r="G269" s="114">
        <v>34.965507</v>
      </c>
      <c r="H269" s="136">
        <v>16380</v>
      </c>
      <c r="I269" s="136">
        <v>2016</v>
      </c>
      <c r="J269" s="136">
        <v>13353</v>
      </c>
      <c r="K269" s="136">
        <v>13353</v>
      </c>
      <c r="L269" s="136"/>
      <c r="M269" s="136">
        <f t="shared" si="27"/>
        <v>1011</v>
      </c>
      <c r="N269" s="136"/>
      <c r="O269" s="136"/>
      <c r="P269" s="16"/>
    </row>
    <row r="270" s="4" customFormat="1" ht="20" customHeight="1" spans="1:16">
      <c r="A270" s="136"/>
      <c r="B270" s="137" t="s">
        <v>24</v>
      </c>
      <c r="C270" s="137" t="s">
        <v>25</v>
      </c>
      <c r="D270" s="114" t="s">
        <v>785</v>
      </c>
      <c r="E270" s="114" t="s">
        <v>786</v>
      </c>
      <c r="F270" s="114">
        <v>119.043254</v>
      </c>
      <c r="G270" s="114">
        <v>34.965222</v>
      </c>
      <c r="H270" s="136">
        <v>9360</v>
      </c>
      <c r="I270" s="136">
        <v>1152</v>
      </c>
      <c r="J270" s="136">
        <v>7630</v>
      </c>
      <c r="K270" s="136">
        <v>7630</v>
      </c>
      <c r="L270" s="136"/>
      <c r="M270" s="136">
        <f t="shared" si="27"/>
        <v>578</v>
      </c>
      <c r="N270" s="136"/>
      <c r="O270" s="136"/>
      <c r="P270" s="16"/>
    </row>
    <row r="271" s="4" customFormat="1" ht="20" customHeight="1" spans="1:16">
      <c r="A271" s="136"/>
      <c r="B271" s="137" t="s">
        <v>24</v>
      </c>
      <c r="C271" s="137" t="s">
        <v>25</v>
      </c>
      <c r="D271" s="114" t="s">
        <v>787</v>
      </c>
      <c r="E271" s="114" t="s">
        <v>788</v>
      </c>
      <c r="F271" s="114">
        <v>119.047434</v>
      </c>
      <c r="G271" s="114">
        <v>34.966647</v>
      </c>
      <c r="H271" s="136">
        <v>16380</v>
      </c>
      <c r="I271" s="136">
        <v>2016</v>
      </c>
      <c r="J271" s="136">
        <v>13353</v>
      </c>
      <c r="K271" s="136">
        <v>13353</v>
      </c>
      <c r="L271" s="136"/>
      <c r="M271" s="136">
        <f t="shared" si="27"/>
        <v>1011</v>
      </c>
      <c r="N271" s="136"/>
      <c r="O271" s="136"/>
      <c r="P271" s="16"/>
    </row>
    <row r="272" s="4" customFormat="1" ht="20" customHeight="1" spans="1:16">
      <c r="A272" s="136"/>
      <c r="B272" s="137" t="s">
        <v>24</v>
      </c>
      <c r="C272" s="137" t="s">
        <v>25</v>
      </c>
      <c r="D272" s="114" t="s">
        <v>787</v>
      </c>
      <c r="E272" s="114" t="s">
        <v>789</v>
      </c>
      <c r="F272" s="114">
        <v>119.044302</v>
      </c>
      <c r="G272" s="114">
        <v>34.967165</v>
      </c>
      <c r="H272" s="136">
        <v>16380</v>
      </c>
      <c r="I272" s="136">
        <v>2016</v>
      </c>
      <c r="J272" s="136">
        <v>13353</v>
      </c>
      <c r="K272" s="136">
        <v>13353</v>
      </c>
      <c r="L272" s="136"/>
      <c r="M272" s="136">
        <f t="shared" si="27"/>
        <v>1011</v>
      </c>
      <c r="N272" s="136"/>
      <c r="O272" s="136"/>
      <c r="P272" s="16"/>
    </row>
    <row r="273" s="4" customFormat="1" ht="20" customHeight="1" spans="1:16">
      <c r="A273" s="136"/>
      <c r="B273" s="137" t="s">
        <v>24</v>
      </c>
      <c r="C273" s="137" t="s">
        <v>25</v>
      </c>
      <c r="D273" s="114" t="s">
        <v>790</v>
      </c>
      <c r="E273" s="114" t="s">
        <v>791</v>
      </c>
      <c r="F273" s="114">
        <v>119.044432</v>
      </c>
      <c r="G273" s="114">
        <v>34.965715</v>
      </c>
      <c r="H273" s="136">
        <v>4420</v>
      </c>
      <c r="I273" s="136">
        <v>544</v>
      </c>
      <c r="J273" s="136">
        <v>3603</v>
      </c>
      <c r="K273" s="136">
        <v>3603</v>
      </c>
      <c r="L273" s="136"/>
      <c r="M273" s="136">
        <f t="shared" si="27"/>
        <v>273</v>
      </c>
      <c r="N273" s="136"/>
      <c r="O273" s="136"/>
      <c r="P273" s="16"/>
    </row>
    <row r="274" s="4" customFormat="1" ht="20" customHeight="1" spans="1:16">
      <c r="A274" s="136"/>
      <c r="B274" s="137" t="s">
        <v>24</v>
      </c>
      <c r="C274" s="137" t="s">
        <v>25</v>
      </c>
      <c r="D274" s="114" t="s">
        <v>783</v>
      </c>
      <c r="E274" s="114" t="s">
        <v>792</v>
      </c>
      <c r="F274" s="138">
        <v>119.043056</v>
      </c>
      <c r="G274" s="114">
        <v>34.964722</v>
      </c>
      <c r="H274" s="136">
        <v>16380</v>
      </c>
      <c r="I274" s="136">
        <v>2016</v>
      </c>
      <c r="J274" s="136">
        <v>13353</v>
      </c>
      <c r="K274" s="136">
        <v>13353</v>
      </c>
      <c r="L274" s="136"/>
      <c r="M274" s="136">
        <f t="shared" si="27"/>
        <v>1011</v>
      </c>
      <c r="N274" s="136"/>
      <c r="O274" s="136"/>
      <c r="P274" s="16"/>
    </row>
    <row r="275" s="4" customFormat="1" ht="20" customHeight="1" spans="1:16">
      <c r="A275" s="136"/>
      <c r="B275" s="137" t="s">
        <v>24</v>
      </c>
      <c r="C275" s="137" t="s">
        <v>25</v>
      </c>
      <c r="D275" s="114" t="s">
        <v>793</v>
      </c>
      <c r="E275" s="114" t="s">
        <v>794</v>
      </c>
      <c r="F275" s="114">
        <v>119.045451</v>
      </c>
      <c r="G275" s="114">
        <v>34.964957</v>
      </c>
      <c r="H275" s="136">
        <v>14332.5</v>
      </c>
      <c r="I275" s="136">
        <v>1764</v>
      </c>
      <c r="J275" s="136">
        <v>11684</v>
      </c>
      <c r="K275" s="136">
        <v>11684</v>
      </c>
      <c r="L275" s="136"/>
      <c r="M275" s="136">
        <f t="shared" si="27"/>
        <v>884.5</v>
      </c>
      <c r="N275" s="136"/>
      <c r="O275" s="136"/>
      <c r="P275" s="16"/>
    </row>
    <row r="276" s="4" customFormat="1" ht="20" customHeight="1" spans="1:16">
      <c r="A276" s="136"/>
      <c r="B276" s="137" t="s">
        <v>24</v>
      </c>
      <c r="C276" s="137" t="s">
        <v>25</v>
      </c>
      <c r="D276" s="114" t="s">
        <v>787</v>
      </c>
      <c r="E276" s="114" t="s">
        <v>795</v>
      </c>
      <c r="F276" s="114">
        <v>119.044722</v>
      </c>
      <c r="G276" s="114">
        <v>34.965833</v>
      </c>
      <c r="H276" s="136">
        <v>16380</v>
      </c>
      <c r="I276" s="136">
        <v>2016</v>
      </c>
      <c r="J276" s="136">
        <v>13353</v>
      </c>
      <c r="K276" s="136">
        <v>13353</v>
      </c>
      <c r="L276" s="136"/>
      <c r="M276" s="136">
        <f t="shared" si="27"/>
        <v>1011</v>
      </c>
      <c r="N276" s="136"/>
      <c r="O276" s="136"/>
      <c r="P276" s="16"/>
    </row>
    <row r="277" s="4" customFormat="1" ht="20" customHeight="1" spans="1:16">
      <c r="A277" s="136"/>
      <c r="B277" s="137" t="s">
        <v>24</v>
      </c>
      <c r="C277" s="137" t="s">
        <v>25</v>
      </c>
      <c r="D277" s="114" t="s">
        <v>787</v>
      </c>
      <c r="E277" s="114" t="s">
        <v>796</v>
      </c>
      <c r="F277" s="114">
        <v>119.043056</v>
      </c>
      <c r="G277" s="114">
        <v>34.964722</v>
      </c>
      <c r="H277" s="136">
        <v>16380</v>
      </c>
      <c r="I277" s="136">
        <v>2016</v>
      </c>
      <c r="J277" s="136">
        <v>13353</v>
      </c>
      <c r="K277" s="136">
        <v>13353</v>
      </c>
      <c r="L277" s="136"/>
      <c r="M277" s="136">
        <f t="shared" si="27"/>
        <v>1011</v>
      </c>
      <c r="N277" s="136"/>
      <c r="O277" s="136"/>
      <c r="P277" s="16"/>
    </row>
    <row r="278" s="4" customFormat="1" ht="20" customHeight="1" spans="1:16">
      <c r="A278" s="136"/>
      <c r="B278" s="137" t="s">
        <v>24</v>
      </c>
      <c r="C278" s="137" t="s">
        <v>25</v>
      </c>
      <c r="D278" s="114" t="s">
        <v>797</v>
      </c>
      <c r="E278" s="114" t="s">
        <v>798</v>
      </c>
      <c r="F278" s="114">
        <v>119.042778</v>
      </c>
      <c r="G278" s="139">
        <v>34.965</v>
      </c>
      <c r="H278" s="136">
        <v>7020</v>
      </c>
      <c r="I278" s="136">
        <v>864</v>
      </c>
      <c r="J278" s="136">
        <v>5723</v>
      </c>
      <c r="K278" s="136">
        <v>5723</v>
      </c>
      <c r="L278" s="136"/>
      <c r="M278" s="136">
        <f t="shared" si="27"/>
        <v>433</v>
      </c>
      <c r="N278" s="136"/>
      <c r="O278" s="136"/>
      <c r="P278" s="16"/>
    </row>
    <row r="279" s="4" customFormat="1" ht="20" customHeight="1" spans="1:16">
      <c r="A279" s="136"/>
      <c r="B279" s="137" t="s">
        <v>24</v>
      </c>
      <c r="C279" s="137" t="s">
        <v>25</v>
      </c>
      <c r="D279" s="114" t="s">
        <v>787</v>
      </c>
      <c r="E279" s="114" t="s">
        <v>799</v>
      </c>
      <c r="F279" s="138">
        <v>119.0475</v>
      </c>
      <c r="G279" s="114">
        <v>34.963333</v>
      </c>
      <c r="H279" s="136">
        <v>16380</v>
      </c>
      <c r="I279" s="136">
        <v>2016</v>
      </c>
      <c r="J279" s="136">
        <v>13353</v>
      </c>
      <c r="K279" s="136">
        <v>13353</v>
      </c>
      <c r="L279" s="136"/>
      <c r="M279" s="136">
        <f t="shared" si="27"/>
        <v>1011</v>
      </c>
      <c r="N279" s="136"/>
      <c r="O279" s="136"/>
      <c r="P279" s="16"/>
    </row>
    <row r="280" s="4" customFormat="1" ht="20" customHeight="1" spans="1:16">
      <c r="A280" s="136"/>
      <c r="B280" s="137" t="s">
        <v>24</v>
      </c>
      <c r="C280" s="137" t="s">
        <v>25</v>
      </c>
      <c r="D280" s="114" t="s">
        <v>787</v>
      </c>
      <c r="E280" s="114" t="s">
        <v>800</v>
      </c>
      <c r="F280" s="114">
        <v>119.047222</v>
      </c>
      <c r="G280" s="114">
        <v>34.963889</v>
      </c>
      <c r="H280" s="136">
        <v>16380</v>
      </c>
      <c r="I280" s="136">
        <v>2016</v>
      </c>
      <c r="J280" s="136">
        <v>13353</v>
      </c>
      <c r="K280" s="136">
        <v>13353</v>
      </c>
      <c r="L280" s="136"/>
      <c r="M280" s="136">
        <f t="shared" si="27"/>
        <v>1011</v>
      </c>
      <c r="N280" s="136"/>
      <c r="O280" s="136"/>
      <c r="P280" s="16"/>
    </row>
    <row r="281" s="4" customFormat="1" ht="20" customHeight="1" spans="1:16">
      <c r="A281" s="136"/>
      <c r="B281" s="140" t="s">
        <v>24</v>
      </c>
      <c r="C281" s="140" t="s">
        <v>25</v>
      </c>
      <c r="D281" s="114" t="s">
        <v>801</v>
      </c>
      <c r="E281" s="114" t="s">
        <v>802</v>
      </c>
      <c r="F281" s="138">
        <v>119.0475</v>
      </c>
      <c r="G281" s="114">
        <v>34.964167</v>
      </c>
      <c r="H281" s="136">
        <v>15561</v>
      </c>
      <c r="I281" s="136">
        <v>1915</v>
      </c>
      <c r="J281" s="136">
        <v>12685</v>
      </c>
      <c r="K281" s="136">
        <v>12685</v>
      </c>
      <c r="L281" s="136"/>
      <c r="M281" s="136">
        <f t="shared" si="27"/>
        <v>961</v>
      </c>
      <c r="N281" s="136"/>
      <c r="O281" s="136"/>
      <c r="P281" s="16"/>
    </row>
    <row r="282" s="4" customFormat="1" ht="20" customHeight="1" spans="1:16">
      <c r="A282" s="136"/>
      <c r="B282" s="140" t="s">
        <v>24</v>
      </c>
      <c r="C282" s="140" t="s">
        <v>25</v>
      </c>
      <c r="D282" s="114" t="s">
        <v>803</v>
      </c>
      <c r="E282" s="114" t="s">
        <v>804</v>
      </c>
      <c r="F282" s="114">
        <v>119.048889</v>
      </c>
      <c r="G282" s="114">
        <v>34.964444</v>
      </c>
      <c r="H282" s="136">
        <v>14105</v>
      </c>
      <c r="I282" s="136">
        <v>1736</v>
      </c>
      <c r="J282" s="136">
        <v>11498</v>
      </c>
      <c r="K282" s="136">
        <v>11498</v>
      </c>
      <c r="L282" s="136"/>
      <c r="M282" s="136">
        <f t="shared" si="27"/>
        <v>871</v>
      </c>
      <c r="N282" s="136"/>
      <c r="O282" s="136"/>
      <c r="P282" s="16"/>
    </row>
    <row r="283" s="4" customFormat="1" ht="20" customHeight="1" spans="1:16">
      <c r="A283" s="136"/>
      <c r="B283" s="140" t="s">
        <v>24</v>
      </c>
      <c r="C283" s="140" t="s">
        <v>25</v>
      </c>
      <c r="D283" s="114" t="s">
        <v>805</v>
      </c>
      <c r="E283" s="114" t="s">
        <v>806</v>
      </c>
      <c r="F283" s="114">
        <v>119.043056</v>
      </c>
      <c r="G283" s="114">
        <v>34.963889</v>
      </c>
      <c r="H283" s="136">
        <v>6370</v>
      </c>
      <c r="I283" s="136">
        <v>784</v>
      </c>
      <c r="J283" s="136">
        <v>5193</v>
      </c>
      <c r="K283" s="136">
        <v>5193</v>
      </c>
      <c r="L283" s="136"/>
      <c r="M283" s="136">
        <f t="shared" si="27"/>
        <v>393</v>
      </c>
      <c r="N283" s="136"/>
      <c r="O283" s="136"/>
      <c r="P283" s="16"/>
    </row>
    <row r="284" s="4" customFormat="1" ht="20" customHeight="1" spans="1:16">
      <c r="A284" s="136"/>
      <c r="B284" s="140" t="s">
        <v>24</v>
      </c>
      <c r="C284" s="140" t="s">
        <v>25</v>
      </c>
      <c r="D284" s="114" t="s">
        <v>807</v>
      </c>
      <c r="E284" s="114" t="s">
        <v>808</v>
      </c>
      <c r="F284" s="114">
        <v>119.043712</v>
      </c>
      <c r="G284" s="138">
        <v>34.96878</v>
      </c>
      <c r="H284" s="136">
        <v>8320</v>
      </c>
      <c r="I284" s="136">
        <v>1024</v>
      </c>
      <c r="J284" s="136">
        <v>6782</v>
      </c>
      <c r="K284" s="136">
        <v>6782</v>
      </c>
      <c r="L284" s="136"/>
      <c r="M284" s="136">
        <f t="shared" si="27"/>
        <v>514</v>
      </c>
      <c r="N284" s="136"/>
      <c r="O284" s="136"/>
      <c r="P284" s="16"/>
    </row>
    <row r="285" s="4" customFormat="1" ht="20" customHeight="1" spans="1:16">
      <c r="A285" s="136"/>
      <c r="B285" s="140" t="s">
        <v>24</v>
      </c>
      <c r="C285" s="140" t="s">
        <v>25</v>
      </c>
      <c r="D285" s="114" t="s">
        <v>809</v>
      </c>
      <c r="E285" s="114" t="s">
        <v>810</v>
      </c>
      <c r="F285" s="114">
        <v>119.043453</v>
      </c>
      <c r="G285" s="114">
        <v>34.968859</v>
      </c>
      <c r="H285" s="136">
        <v>3380</v>
      </c>
      <c r="I285" s="136">
        <v>416</v>
      </c>
      <c r="J285" s="136">
        <v>2755</v>
      </c>
      <c r="K285" s="136">
        <v>2755</v>
      </c>
      <c r="L285" s="136"/>
      <c r="M285" s="136">
        <f t="shared" si="27"/>
        <v>209</v>
      </c>
      <c r="N285" s="136"/>
      <c r="O285" s="136"/>
      <c r="P285" s="16"/>
    </row>
    <row r="286" s="4" customFormat="1" ht="20" customHeight="1" spans="1:16">
      <c r="A286" s="136"/>
      <c r="B286" s="137" t="s">
        <v>24</v>
      </c>
      <c r="C286" s="137" t="s">
        <v>25</v>
      </c>
      <c r="D286" s="114" t="s">
        <v>811</v>
      </c>
      <c r="E286" s="114" t="s">
        <v>812</v>
      </c>
      <c r="F286" s="114">
        <v>119.043609</v>
      </c>
      <c r="G286" s="114">
        <v>34.968591</v>
      </c>
      <c r="H286" s="136">
        <v>15860</v>
      </c>
      <c r="I286" s="136">
        <v>1952</v>
      </c>
      <c r="J286" s="136">
        <v>12929</v>
      </c>
      <c r="K286" s="136">
        <v>12929</v>
      </c>
      <c r="L286" s="136"/>
      <c r="M286" s="136">
        <f t="shared" si="27"/>
        <v>979</v>
      </c>
      <c r="N286" s="136"/>
      <c r="O286" s="136"/>
      <c r="P286" s="16"/>
    </row>
    <row r="287" s="4" customFormat="1" ht="20" customHeight="1" spans="1:16">
      <c r="A287" s="136"/>
      <c r="B287" s="140" t="s">
        <v>24</v>
      </c>
      <c r="C287" s="140" t="s">
        <v>25</v>
      </c>
      <c r="D287" s="114" t="s">
        <v>779</v>
      </c>
      <c r="E287" s="114" t="s">
        <v>813</v>
      </c>
      <c r="F287" s="114">
        <v>119.044332</v>
      </c>
      <c r="G287" s="114">
        <v>34.967161</v>
      </c>
      <c r="H287" s="136">
        <v>15600</v>
      </c>
      <c r="I287" s="136">
        <v>1920</v>
      </c>
      <c r="J287" s="136">
        <v>12717</v>
      </c>
      <c r="K287" s="136">
        <v>12717</v>
      </c>
      <c r="L287" s="136"/>
      <c r="M287" s="136">
        <f t="shared" si="27"/>
        <v>963</v>
      </c>
      <c r="N287" s="136"/>
      <c r="O287" s="136"/>
      <c r="P287" s="16"/>
    </row>
    <row r="288" s="4" customFormat="1" ht="20" customHeight="1" spans="1:16">
      <c r="A288" s="136"/>
      <c r="B288" s="140" t="s">
        <v>24</v>
      </c>
      <c r="C288" s="140" t="s">
        <v>25</v>
      </c>
      <c r="D288" s="114" t="s">
        <v>814</v>
      </c>
      <c r="E288" s="114" t="s">
        <v>815</v>
      </c>
      <c r="F288" s="114">
        <v>119.043865</v>
      </c>
      <c r="G288" s="114">
        <v>34.964488</v>
      </c>
      <c r="H288" s="136">
        <v>14332.5</v>
      </c>
      <c r="I288" s="136">
        <v>1764</v>
      </c>
      <c r="J288" s="136">
        <v>11684</v>
      </c>
      <c r="K288" s="136">
        <v>11684</v>
      </c>
      <c r="L288" s="136"/>
      <c r="M288" s="136">
        <f t="shared" si="27"/>
        <v>884.5</v>
      </c>
      <c r="N288" s="136"/>
      <c r="O288" s="136"/>
      <c r="P288" s="16"/>
    </row>
    <row r="289" s="4" customFormat="1" ht="20" customHeight="1" spans="1:16">
      <c r="A289" s="136"/>
      <c r="B289" s="140" t="s">
        <v>24</v>
      </c>
      <c r="C289" s="140" t="s">
        <v>25</v>
      </c>
      <c r="D289" s="114" t="s">
        <v>787</v>
      </c>
      <c r="E289" s="114" t="s">
        <v>816</v>
      </c>
      <c r="F289" s="114">
        <v>119.044635</v>
      </c>
      <c r="G289" s="114">
        <v>34.965603</v>
      </c>
      <c r="H289" s="136">
        <v>16380</v>
      </c>
      <c r="I289" s="136">
        <v>2016</v>
      </c>
      <c r="J289" s="136">
        <v>13353</v>
      </c>
      <c r="K289" s="136">
        <v>13353</v>
      </c>
      <c r="L289" s="136"/>
      <c r="M289" s="136">
        <f t="shared" si="27"/>
        <v>1011</v>
      </c>
      <c r="N289" s="136"/>
      <c r="O289" s="136"/>
      <c r="P289" s="16"/>
    </row>
    <row r="290" s="4" customFormat="1" ht="20" customHeight="1" spans="1:16">
      <c r="A290" s="136"/>
      <c r="B290" s="140" t="s">
        <v>24</v>
      </c>
      <c r="C290" s="140" t="s">
        <v>25</v>
      </c>
      <c r="D290" s="114" t="s">
        <v>817</v>
      </c>
      <c r="E290" s="114" t="s">
        <v>818</v>
      </c>
      <c r="F290" s="114">
        <v>119.043566</v>
      </c>
      <c r="G290" s="114">
        <v>34.964198</v>
      </c>
      <c r="H290" s="136">
        <v>15561</v>
      </c>
      <c r="I290" s="136">
        <v>1915</v>
      </c>
      <c r="J290" s="136">
        <v>12685</v>
      </c>
      <c r="K290" s="136">
        <v>12685</v>
      </c>
      <c r="L290" s="136"/>
      <c r="M290" s="136">
        <f t="shared" si="27"/>
        <v>961</v>
      </c>
      <c r="N290" s="136"/>
      <c r="O290" s="136"/>
      <c r="P290" s="16"/>
    </row>
    <row r="291" s="4" customFormat="1" ht="20" customHeight="1" spans="1:16">
      <c r="A291" s="136"/>
      <c r="B291" s="137" t="s">
        <v>24</v>
      </c>
      <c r="C291" s="137" t="s">
        <v>25</v>
      </c>
      <c r="D291" s="114" t="s">
        <v>819</v>
      </c>
      <c r="E291" s="114" t="s">
        <v>820</v>
      </c>
      <c r="F291" s="114">
        <v>119.043398</v>
      </c>
      <c r="G291" s="138">
        <v>34.96843</v>
      </c>
      <c r="H291" s="136">
        <v>25740</v>
      </c>
      <c r="I291" s="136">
        <v>3167</v>
      </c>
      <c r="J291" s="136">
        <v>20983</v>
      </c>
      <c r="K291" s="136">
        <v>20983</v>
      </c>
      <c r="L291" s="136"/>
      <c r="M291" s="136">
        <f t="shared" si="27"/>
        <v>1590</v>
      </c>
      <c r="N291" s="136"/>
      <c r="O291" s="136"/>
      <c r="P291" s="16"/>
    </row>
    <row r="292" s="4" customFormat="1" ht="20" customHeight="1" spans="1:16">
      <c r="A292" s="136"/>
      <c r="B292" s="140" t="s">
        <v>24</v>
      </c>
      <c r="C292" s="140" t="s">
        <v>25</v>
      </c>
      <c r="D292" s="114" t="s">
        <v>821</v>
      </c>
      <c r="E292" s="114" t="s">
        <v>822</v>
      </c>
      <c r="F292" s="114">
        <v>119.043285</v>
      </c>
      <c r="G292" s="114">
        <v>34.96443</v>
      </c>
      <c r="H292" s="136">
        <v>38480</v>
      </c>
      <c r="I292" s="136">
        <v>4735</v>
      </c>
      <c r="J292" s="136">
        <v>31369</v>
      </c>
      <c r="K292" s="136">
        <v>31369</v>
      </c>
      <c r="L292" s="136"/>
      <c r="M292" s="136">
        <f t="shared" si="27"/>
        <v>2376</v>
      </c>
      <c r="N292" s="136"/>
      <c r="O292" s="136"/>
      <c r="P292" s="16"/>
    </row>
    <row r="293" s="4" customFormat="1" ht="20" customHeight="1" spans="1:16">
      <c r="A293" s="136"/>
      <c r="B293" s="140" t="s">
        <v>24</v>
      </c>
      <c r="C293" s="140" t="s">
        <v>25</v>
      </c>
      <c r="D293" s="114" t="s">
        <v>823</v>
      </c>
      <c r="E293" s="114" t="s">
        <v>824</v>
      </c>
      <c r="F293" s="114">
        <v>119.043387</v>
      </c>
      <c r="G293" s="114">
        <v>34.968372</v>
      </c>
      <c r="H293" s="136">
        <v>37440</v>
      </c>
      <c r="I293" s="136">
        <v>4607</v>
      </c>
      <c r="J293" s="136">
        <v>30521</v>
      </c>
      <c r="K293" s="136">
        <v>30521</v>
      </c>
      <c r="L293" s="136"/>
      <c r="M293" s="136">
        <f t="shared" si="27"/>
        <v>2312</v>
      </c>
      <c r="N293" s="136"/>
      <c r="O293" s="136"/>
      <c r="P293" s="16"/>
    </row>
    <row r="294" s="4" customFormat="1" ht="20" customHeight="1" spans="1:16">
      <c r="A294" s="136"/>
      <c r="B294" s="140" t="s">
        <v>24</v>
      </c>
      <c r="C294" s="140" t="s">
        <v>25</v>
      </c>
      <c r="D294" s="114" t="s">
        <v>825</v>
      </c>
      <c r="E294" s="114" t="s">
        <v>826</v>
      </c>
      <c r="F294" s="114">
        <v>119.042775</v>
      </c>
      <c r="G294" s="114">
        <v>34.964123</v>
      </c>
      <c r="H294" s="136">
        <v>9880</v>
      </c>
      <c r="I294" s="136">
        <v>1216</v>
      </c>
      <c r="J294" s="136">
        <v>8054</v>
      </c>
      <c r="K294" s="136">
        <v>8054</v>
      </c>
      <c r="L294" s="136"/>
      <c r="M294" s="136">
        <f t="shared" si="27"/>
        <v>610</v>
      </c>
      <c r="N294" s="136"/>
      <c r="O294" s="136"/>
      <c r="P294" s="16"/>
    </row>
    <row r="295" s="4" customFormat="1" ht="20" customHeight="1" spans="1:16">
      <c r="A295" s="136"/>
      <c r="B295" s="140" t="s">
        <v>24</v>
      </c>
      <c r="C295" s="140" t="s">
        <v>25</v>
      </c>
      <c r="D295" s="114" t="s">
        <v>827</v>
      </c>
      <c r="E295" s="114" t="s">
        <v>828</v>
      </c>
      <c r="F295" s="114">
        <v>119.044711</v>
      </c>
      <c r="G295" s="114">
        <v>34.964574</v>
      </c>
      <c r="H295" s="136">
        <v>13000</v>
      </c>
      <c r="I295" s="136">
        <v>1599</v>
      </c>
      <c r="J295" s="136">
        <v>10598</v>
      </c>
      <c r="K295" s="136">
        <v>10598</v>
      </c>
      <c r="L295" s="136"/>
      <c r="M295" s="136">
        <f t="shared" si="27"/>
        <v>803</v>
      </c>
      <c r="N295" s="136"/>
      <c r="O295" s="136"/>
      <c r="P295" s="16"/>
    </row>
    <row r="296" s="4" customFormat="1" ht="20" customHeight="1" spans="1:16">
      <c r="A296" s="136"/>
      <c r="B296" s="137" t="s">
        <v>24</v>
      </c>
      <c r="C296" s="137" t="s">
        <v>25</v>
      </c>
      <c r="D296" s="114" t="s">
        <v>829</v>
      </c>
      <c r="E296" s="114" t="s">
        <v>830</v>
      </c>
      <c r="F296" s="114">
        <v>119.042757</v>
      </c>
      <c r="G296" s="114">
        <v>34.964689</v>
      </c>
      <c r="H296" s="136">
        <v>5200</v>
      </c>
      <c r="I296" s="136">
        <v>639</v>
      </c>
      <c r="J296" s="136">
        <v>4239</v>
      </c>
      <c r="K296" s="136">
        <v>4239</v>
      </c>
      <c r="L296" s="136"/>
      <c r="M296" s="136">
        <f t="shared" si="27"/>
        <v>322</v>
      </c>
      <c r="N296" s="136"/>
      <c r="O296" s="136"/>
      <c r="P296" s="16"/>
    </row>
    <row r="297" s="4" customFormat="1" ht="20" customHeight="1" spans="1:16">
      <c r="A297" s="136"/>
      <c r="B297" s="140" t="s">
        <v>24</v>
      </c>
      <c r="C297" s="140" t="s">
        <v>25</v>
      </c>
      <c r="D297" s="114" t="s">
        <v>831</v>
      </c>
      <c r="E297" s="114" t="s">
        <v>832</v>
      </c>
      <c r="F297" s="114">
        <v>119.054628</v>
      </c>
      <c r="G297" s="114">
        <v>34.962333</v>
      </c>
      <c r="H297" s="136">
        <v>5232.5</v>
      </c>
      <c r="I297" s="136">
        <v>643</v>
      </c>
      <c r="J297" s="136">
        <v>4266</v>
      </c>
      <c r="K297" s="136">
        <v>4266</v>
      </c>
      <c r="L297" s="136"/>
      <c r="M297" s="136">
        <f t="shared" si="27"/>
        <v>323.5</v>
      </c>
      <c r="N297" s="136"/>
      <c r="O297" s="136"/>
      <c r="P297" s="16"/>
    </row>
    <row r="298" s="4" customFormat="1" ht="20" customHeight="1" spans="1:16">
      <c r="A298" s="136"/>
      <c r="B298" s="140" t="s">
        <v>24</v>
      </c>
      <c r="C298" s="140" t="s">
        <v>25</v>
      </c>
      <c r="D298" s="114" t="s">
        <v>833</v>
      </c>
      <c r="E298" s="114" t="s">
        <v>834</v>
      </c>
      <c r="F298" s="114">
        <v>119.054223</v>
      </c>
      <c r="G298" s="114">
        <v>34.962295</v>
      </c>
      <c r="H298" s="136">
        <v>37375</v>
      </c>
      <c r="I298" s="136">
        <v>4598</v>
      </c>
      <c r="J298" s="136">
        <v>30468</v>
      </c>
      <c r="K298" s="136">
        <v>30468</v>
      </c>
      <c r="L298" s="136"/>
      <c r="M298" s="136">
        <f t="shared" si="27"/>
        <v>2309</v>
      </c>
      <c r="N298" s="136"/>
      <c r="O298" s="136"/>
      <c r="P298" s="16"/>
    </row>
    <row r="299" s="4" customFormat="1" ht="20" customHeight="1" spans="1:16">
      <c r="A299" s="136"/>
      <c r="B299" s="140" t="s">
        <v>24</v>
      </c>
      <c r="C299" s="140" t="s">
        <v>25</v>
      </c>
      <c r="D299" s="114" t="s">
        <v>835</v>
      </c>
      <c r="E299" s="114" t="s">
        <v>836</v>
      </c>
      <c r="F299" s="114">
        <v>119.054204</v>
      </c>
      <c r="G299" s="114">
        <v>34.96378</v>
      </c>
      <c r="H299" s="136">
        <v>20800</v>
      </c>
      <c r="I299" s="136">
        <v>2558</v>
      </c>
      <c r="J299" s="136">
        <v>16956</v>
      </c>
      <c r="K299" s="136">
        <v>16956</v>
      </c>
      <c r="L299" s="136"/>
      <c r="M299" s="136">
        <f t="shared" si="27"/>
        <v>1286</v>
      </c>
      <c r="N299" s="136"/>
      <c r="O299" s="136"/>
      <c r="P299" s="16"/>
    </row>
    <row r="300" s="4" customFormat="1" ht="20" customHeight="1" spans="1:16">
      <c r="A300" s="136"/>
      <c r="B300" s="140" t="s">
        <v>24</v>
      </c>
      <c r="C300" s="140" t="s">
        <v>25</v>
      </c>
      <c r="D300" s="114" t="s">
        <v>837</v>
      </c>
      <c r="E300" s="114" t="s">
        <v>838</v>
      </c>
      <c r="F300" s="114">
        <v>119.05372</v>
      </c>
      <c r="G300" s="114">
        <v>34.961147</v>
      </c>
      <c r="H300" s="136">
        <v>9100</v>
      </c>
      <c r="I300" s="136">
        <v>1119</v>
      </c>
      <c r="J300" s="136">
        <v>7418</v>
      </c>
      <c r="K300" s="136">
        <v>7418</v>
      </c>
      <c r="L300" s="136"/>
      <c r="M300" s="136">
        <f t="shared" si="27"/>
        <v>563</v>
      </c>
      <c r="N300" s="136"/>
      <c r="O300" s="136"/>
      <c r="P300" s="16"/>
    </row>
    <row r="301" s="4" customFormat="1" ht="20" customHeight="1" spans="1:16">
      <c r="A301" s="136"/>
      <c r="B301" s="140" t="s">
        <v>24</v>
      </c>
      <c r="C301" s="140" t="s">
        <v>25</v>
      </c>
      <c r="D301" s="114" t="s">
        <v>839</v>
      </c>
      <c r="E301" s="114" t="s">
        <v>840</v>
      </c>
      <c r="F301" s="114">
        <v>119.054106</v>
      </c>
      <c r="G301" s="114">
        <v>34.965085</v>
      </c>
      <c r="H301" s="136">
        <v>10400</v>
      </c>
      <c r="I301" s="136">
        <v>1279</v>
      </c>
      <c r="J301" s="136">
        <v>8478</v>
      </c>
      <c r="K301" s="136">
        <v>8478</v>
      </c>
      <c r="L301" s="136"/>
      <c r="M301" s="136">
        <f t="shared" si="27"/>
        <v>643</v>
      </c>
      <c r="N301" s="136"/>
      <c r="O301" s="136"/>
      <c r="P301" s="16"/>
    </row>
    <row r="302" s="4" customFormat="1" ht="20" customHeight="1" spans="1:16">
      <c r="A302" s="136"/>
      <c r="B302" s="140" t="s">
        <v>24</v>
      </c>
      <c r="C302" s="140" t="s">
        <v>25</v>
      </c>
      <c r="D302" s="114" t="s">
        <v>841</v>
      </c>
      <c r="E302" s="114" t="s">
        <v>842</v>
      </c>
      <c r="F302" s="114">
        <v>119.054067</v>
      </c>
      <c r="G302" s="114">
        <v>34.964791</v>
      </c>
      <c r="H302" s="136">
        <v>18200</v>
      </c>
      <c r="I302" s="136">
        <v>2238</v>
      </c>
      <c r="J302" s="136">
        <v>14837</v>
      </c>
      <c r="K302" s="136">
        <v>14837</v>
      </c>
      <c r="L302" s="136"/>
      <c r="M302" s="136">
        <f t="shared" si="27"/>
        <v>1125</v>
      </c>
      <c r="N302" s="136"/>
      <c r="O302" s="136"/>
      <c r="P302" s="16"/>
    </row>
    <row r="303" s="4" customFormat="1" ht="20" customHeight="1" spans="1:16">
      <c r="A303" s="136"/>
      <c r="B303" s="140" t="s">
        <v>24</v>
      </c>
      <c r="C303" s="140" t="s">
        <v>25</v>
      </c>
      <c r="D303" s="114" t="s">
        <v>787</v>
      </c>
      <c r="E303" s="114" t="s">
        <v>843</v>
      </c>
      <c r="F303" s="114">
        <v>119.052478</v>
      </c>
      <c r="G303" s="114">
        <v>34.963753</v>
      </c>
      <c r="H303" s="136">
        <v>16380</v>
      </c>
      <c r="I303" s="136">
        <v>2015</v>
      </c>
      <c r="J303" s="136">
        <v>13353</v>
      </c>
      <c r="K303" s="136">
        <v>13353</v>
      </c>
      <c r="L303" s="136"/>
      <c r="M303" s="136">
        <f t="shared" si="27"/>
        <v>1012</v>
      </c>
      <c r="N303" s="136"/>
      <c r="O303" s="136"/>
      <c r="P303" s="16"/>
    </row>
    <row r="304" s="4" customFormat="1" ht="20" customHeight="1" spans="1:16">
      <c r="A304" s="136"/>
      <c r="B304" s="140" t="s">
        <v>24</v>
      </c>
      <c r="C304" s="140" t="s">
        <v>25</v>
      </c>
      <c r="D304" s="114" t="s">
        <v>811</v>
      </c>
      <c r="E304" s="114" t="s">
        <v>844</v>
      </c>
      <c r="F304" s="114">
        <v>119.051974</v>
      </c>
      <c r="G304" s="138">
        <v>34.9638</v>
      </c>
      <c r="H304" s="136">
        <v>15860</v>
      </c>
      <c r="I304" s="136">
        <v>1951</v>
      </c>
      <c r="J304" s="136">
        <v>12929</v>
      </c>
      <c r="K304" s="136">
        <v>12929</v>
      </c>
      <c r="L304" s="136"/>
      <c r="M304" s="136">
        <f t="shared" si="27"/>
        <v>980</v>
      </c>
      <c r="N304" s="136"/>
      <c r="O304" s="136"/>
      <c r="P304" s="16"/>
    </row>
    <row r="305" s="4" customFormat="1" ht="20" customHeight="1" spans="1:16">
      <c r="A305" s="136"/>
      <c r="B305" s="140" t="s">
        <v>24</v>
      </c>
      <c r="C305" s="140" t="s">
        <v>25</v>
      </c>
      <c r="D305" s="114" t="s">
        <v>845</v>
      </c>
      <c r="E305" s="114" t="s">
        <v>846</v>
      </c>
      <c r="F305" s="114">
        <v>119.051974</v>
      </c>
      <c r="G305" s="138">
        <v>34.9638</v>
      </c>
      <c r="H305" s="140">
        <v>45500</v>
      </c>
      <c r="I305" s="136">
        <v>5598</v>
      </c>
      <c r="J305" s="136">
        <v>37092</v>
      </c>
      <c r="K305" s="136">
        <v>37092</v>
      </c>
      <c r="L305" s="136"/>
      <c r="M305" s="136">
        <f t="shared" si="27"/>
        <v>2810</v>
      </c>
      <c r="N305" s="136"/>
      <c r="O305" s="136"/>
      <c r="P305" s="16"/>
    </row>
    <row r="306" s="14" customFormat="1" spans="1:16">
      <c r="A306" s="136" t="s">
        <v>847</v>
      </c>
      <c r="B306" s="140" t="s">
        <v>24</v>
      </c>
      <c r="C306" s="140" t="s">
        <v>25</v>
      </c>
      <c r="D306" s="140" t="s">
        <v>848</v>
      </c>
      <c r="E306" s="141" t="s">
        <v>849</v>
      </c>
      <c r="F306" s="140" t="s">
        <v>850</v>
      </c>
      <c r="G306" s="140" t="s">
        <v>851</v>
      </c>
      <c r="H306" s="136">
        <v>32400</v>
      </c>
      <c r="I306" s="136">
        <v>3316</v>
      </c>
      <c r="J306" s="136">
        <v>25043</v>
      </c>
      <c r="K306" s="136">
        <v>25043</v>
      </c>
      <c r="L306" s="136"/>
      <c r="M306" s="136">
        <f t="shared" si="27"/>
        <v>4041</v>
      </c>
      <c r="N306" s="136"/>
      <c r="O306" s="149"/>
      <c r="P306" s="16"/>
    </row>
    <row r="307" s="14" customFormat="1" spans="1:16">
      <c r="A307" s="136"/>
      <c r="B307" s="140" t="s">
        <v>24</v>
      </c>
      <c r="C307" s="140" t="s">
        <v>25</v>
      </c>
      <c r="D307" s="140" t="s">
        <v>852</v>
      </c>
      <c r="E307" s="141" t="s">
        <v>853</v>
      </c>
      <c r="F307" s="140" t="s">
        <v>854</v>
      </c>
      <c r="G307" s="140" t="s">
        <v>855</v>
      </c>
      <c r="H307" s="136">
        <v>26550</v>
      </c>
      <c r="I307" s="136">
        <v>2717</v>
      </c>
      <c r="J307" s="136">
        <v>20522</v>
      </c>
      <c r="K307" s="136">
        <v>20522</v>
      </c>
      <c r="L307" s="136"/>
      <c r="M307" s="136">
        <f t="shared" si="27"/>
        <v>3311</v>
      </c>
      <c r="N307" s="136"/>
      <c r="O307" s="149"/>
      <c r="P307" s="16"/>
    </row>
    <row r="308" s="14" customFormat="1" spans="1:16">
      <c r="A308" s="136"/>
      <c r="B308" s="140" t="s">
        <v>24</v>
      </c>
      <c r="C308" s="140" t="s">
        <v>25</v>
      </c>
      <c r="D308" s="140" t="s">
        <v>856</v>
      </c>
      <c r="E308" s="141" t="s">
        <v>857</v>
      </c>
      <c r="F308" s="140" t="s">
        <v>858</v>
      </c>
      <c r="G308" s="140" t="s">
        <v>859</v>
      </c>
      <c r="H308" s="136">
        <v>34875</v>
      </c>
      <c r="I308" s="136">
        <v>3569</v>
      </c>
      <c r="J308" s="136">
        <v>26957</v>
      </c>
      <c r="K308" s="136">
        <v>26957</v>
      </c>
      <c r="L308" s="136"/>
      <c r="M308" s="136">
        <f t="shared" si="27"/>
        <v>4349</v>
      </c>
      <c r="N308" s="136"/>
      <c r="O308" s="149"/>
      <c r="P308" s="16"/>
    </row>
    <row r="309" s="14" customFormat="1" spans="1:16">
      <c r="A309" s="136"/>
      <c r="B309" s="140" t="s">
        <v>24</v>
      </c>
      <c r="C309" s="140" t="s">
        <v>25</v>
      </c>
      <c r="D309" s="140" t="s">
        <v>860</v>
      </c>
      <c r="E309" s="141" t="s">
        <v>861</v>
      </c>
      <c r="F309" s="140" t="s">
        <v>862</v>
      </c>
      <c r="G309" s="140" t="s">
        <v>863</v>
      </c>
      <c r="H309" s="136">
        <v>35550</v>
      </c>
      <c r="I309" s="136">
        <v>3638</v>
      </c>
      <c r="J309" s="136">
        <v>27478</v>
      </c>
      <c r="K309" s="136">
        <v>27478</v>
      </c>
      <c r="L309" s="136"/>
      <c r="M309" s="136">
        <f t="shared" si="27"/>
        <v>4434</v>
      </c>
      <c r="N309" s="136"/>
      <c r="O309" s="149"/>
      <c r="P309" s="16"/>
    </row>
    <row r="310" s="14" customFormat="1" spans="1:16">
      <c r="A310" s="136" t="s">
        <v>864</v>
      </c>
      <c r="B310" s="140" t="s">
        <v>24</v>
      </c>
      <c r="C310" s="140" t="s">
        <v>25</v>
      </c>
      <c r="D310" s="140" t="s">
        <v>865</v>
      </c>
      <c r="E310" s="141" t="s">
        <v>866</v>
      </c>
      <c r="F310" s="140" t="s">
        <v>867</v>
      </c>
      <c r="G310" s="140" t="s">
        <v>868</v>
      </c>
      <c r="H310" s="136">
        <v>135000</v>
      </c>
      <c r="I310" s="136">
        <v>14126</v>
      </c>
      <c r="J310" s="136">
        <v>110000</v>
      </c>
      <c r="K310" s="136">
        <v>110000</v>
      </c>
      <c r="L310" s="136"/>
      <c r="M310" s="136">
        <f t="shared" si="27"/>
        <v>10874</v>
      </c>
      <c r="N310" s="136"/>
      <c r="O310" s="149"/>
      <c r="P310" s="16"/>
    </row>
    <row r="311" s="14" customFormat="1" spans="1:16">
      <c r="A311" s="136"/>
      <c r="B311" s="140" t="s">
        <v>24</v>
      </c>
      <c r="C311" s="140" t="s">
        <v>25</v>
      </c>
      <c r="D311" s="140" t="s">
        <v>865</v>
      </c>
      <c r="E311" s="141" t="s">
        <v>869</v>
      </c>
      <c r="F311" s="140" t="s">
        <v>870</v>
      </c>
      <c r="G311" s="140" t="s">
        <v>871</v>
      </c>
      <c r="H311" s="136">
        <v>135000</v>
      </c>
      <c r="I311" s="136">
        <v>14127</v>
      </c>
      <c r="J311" s="136">
        <v>110000</v>
      </c>
      <c r="K311" s="136">
        <v>110000</v>
      </c>
      <c r="L311" s="136"/>
      <c r="M311" s="136">
        <f t="shared" si="27"/>
        <v>10873</v>
      </c>
      <c r="N311" s="136"/>
      <c r="O311" s="149"/>
      <c r="P311" s="16"/>
    </row>
    <row r="312" s="14" customFormat="1" spans="1:16">
      <c r="A312" s="136"/>
      <c r="B312" s="140" t="s">
        <v>24</v>
      </c>
      <c r="C312" s="140" t="s">
        <v>25</v>
      </c>
      <c r="D312" s="140" t="s">
        <v>865</v>
      </c>
      <c r="E312" s="141" t="s">
        <v>872</v>
      </c>
      <c r="F312" s="140" t="s">
        <v>873</v>
      </c>
      <c r="G312" s="140" t="s">
        <v>874</v>
      </c>
      <c r="H312" s="136">
        <v>135000</v>
      </c>
      <c r="I312" s="136">
        <v>14127</v>
      </c>
      <c r="J312" s="136">
        <v>110000</v>
      </c>
      <c r="K312" s="136">
        <v>110000</v>
      </c>
      <c r="L312" s="136"/>
      <c r="M312" s="136">
        <f t="shared" si="27"/>
        <v>10873</v>
      </c>
      <c r="N312" s="136"/>
      <c r="O312" s="149"/>
      <c r="P312" s="16"/>
    </row>
    <row r="313" s="14" customFormat="1" spans="1:16">
      <c r="A313" s="136" t="s">
        <v>875</v>
      </c>
      <c r="B313" s="140" t="s">
        <v>24</v>
      </c>
      <c r="C313" s="140" t="s">
        <v>25</v>
      </c>
      <c r="D313" s="140" t="s">
        <v>876</v>
      </c>
      <c r="E313" s="141" t="s">
        <v>877</v>
      </c>
      <c r="F313" s="140" t="s">
        <v>878</v>
      </c>
      <c r="G313" s="140" t="s">
        <v>879</v>
      </c>
      <c r="H313" s="136">
        <v>17680</v>
      </c>
      <c r="I313" s="136">
        <v>1727</v>
      </c>
      <c r="J313" s="136">
        <v>15953</v>
      </c>
      <c r="K313" s="136">
        <v>15953</v>
      </c>
      <c r="L313" s="136"/>
      <c r="M313" s="136">
        <f t="shared" si="27"/>
        <v>0</v>
      </c>
      <c r="N313" s="136"/>
      <c r="O313" s="149"/>
      <c r="P313" s="16"/>
    </row>
    <row r="314" s="14" customFormat="1" spans="1:16">
      <c r="A314" s="136"/>
      <c r="B314" s="140" t="s">
        <v>24</v>
      </c>
      <c r="C314" s="140" t="s">
        <v>25</v>
      </c>
      <c r="D314" s="140" t="s">
        <v>880</v>
      </c>
      <c r="E314" s="141" t="s">
        <v>881</v>
      </c>
      <c r="F314" s="140" t="s">
        <v>882</v>
      </c>
      <c r="G314" s="140" t="s">
        <v>883</v>
      </c>
      <c r="H314" s="136">
        <v>3900</v>
      </c>
      <c r="I314" s="136">
        <v>381</v>
      </c>
      <c r="J314" s="136">
        <v>3519</v>
      </c>
      <c r="K314" s="136">
        <v>3519</v>
      </c>
      <c r="L314" s="136"/>
      <c r="M314" s="136">
        <v>0</v>
      </c>
      <c r="N314" s="136"/>
      <c r="O314" s="149"/>
      <c r="P314" s="16"/>
    </row>
    <row r="315" s="14" customFormat="1" spans="1:16">
      <c r="A315" s="136"/>
      <c r="B315" s="140" t="s">
        <v>24</v>
      </c>
      <c r="C315" s="140" t="s">
        <v>25</v>
      </c>
      <c r="D315" s="140" t="s">
        <v>884</v>
      </c>
      <c r="E315" s="141" t="s">
        <v>885</v>
      </c>
      <c r="F315" s="140" t="s">
        <v>886</v>
      </c>
      <c r="G315" s="140" t="s">
        <v>887</v>
      </c>
      <c r="H315" s="136">
        <v>22750</v>
      </c>
      <c r="I315" s="136">
        <v>2222</v>
      </c>
      <c r="J315" s="136">
        <v>20528</v>
      </c>
      <c r="K315" s="136">
        <v>20528</v>
      </c>
      <c r="L315" s="136"/>
      <c r="M315" s="136">
        <v>0</v>
      </c>
      <c r="N315" s="136"/>
      <c r="O315" s="149"/>
      <c r="P315" s="16"/>
    </row>
    <row r="316" spans="1:15">
      <c r="A316" s="142"/>
      <c r="B316" s="143" t="s">
        <v>67</v>
      </c>
      <c r="C316" s="143"/>
      <c r="D316" s="144"/>
      <c r="E316" s="145"/>
      <c r="F316" s="146"/>
      <c r="G316" s="146"/>
      <c r="H316" s="147">
        <f t="shared" ref="H316:N316" si="28">SUM(H265:H315)</f>
        <v>1228854.5</v>
      </c>
      <c r="I316" s="147">
        <f t="shared" si="28"/>
        <v>139950</v>
      </c>
      <c r="J316" s="147">
        <f t="shared" si="28"/>
        <v>1000000</v>
      </c>
      <c r="K316" s="147">
        <f t="shared" si="28"/>
        <v>1000000</v>
      </c>
      <c r="L316" s="147">
        <f t="shared" si="28"/>
        <v>0</v>
      </c>
      <c r="M316" s="147">
        <f t="shared" si="28"/>
        <v>88904.5</v>
      </c>
      <c r="N316" s="147">
        <f t="shared" si="28"/>
        <v>0</v>
      </c>
      <c r="O316" s="150"/>
    </row>
    <row r="317" s="15" customFormat="1" spans="1:16">
      <c r="A317" s="28" t="s">
        <v>888</v>
      </c>
      <c r="B317" s="28"/>
      <c r="C317" s="148"/>
      <c r="D317" s="148"/>
      <c r="E317" s="148"/>
      <c r="F317" s="148"/>
      <c r="G317" s="148"/>
      <c r="H317" s="148">
        <v>70000</v>
      </c>
      <c r="I317" s="148"/>
      <c r="J317" s="148">
        <v>70000</v>
      </c>
      <c r="K317" s="148">
        <v>70000</v>
      </c>
      <c r="L317" s="148"/>
      <c r="M317" s="148"/>
      <c r="N317" s="148"/>
      <c r="O317" s="28"/>
      <c r="P317" s="151"/>
    </row>
  </sheetData>
  <sheetProtection algorithmName="SHA-512" hashValue="W40/mIYtzqCbSnp1M70JW4Ooc7KDv4wypVQ8hekzyY6ukQdEKvbyzb48kYIEQmjQLci6KyXk1NEbrdchZRnUlw==" saltValue="wDyIwvAuw+SjqDFheY8ugQ==" spinCount="100000" sheet="1" objects="1"/>
  <mergeCells count="34">
    <mergeCell ref="A1:B1"/>
    <mergeCell ref="A2:O2"/>
    <mergeCell ref="A3:E3"/>
    <mergeCell ref="F3:H3"/>
    <mergeCell ref="F4:G4"/>
    <mergeCell ref="J4:L4"/>
    <mergeCell ref="A4:A5"/>
    <mergeCell ref="A9:A27"/>
    <mergeCell ref="A146:A148"/>
    <mergeCell ref="A149:A165"/>
    <mergeCell ref="A168:A172"/>
    <mergeCell ref="A173:A181"/>
    <mergeCell ref="A182:A183"/>
    <mergeCell ref="A186:A190"/>
    <mergeCell ref="A191:A194"/>
    <mergeCell ref="A195:A198"/>
    <mergeCell ref="A199:A204"/>
    <mergeCell ref="A265:A305"/>
    <mergeCell ref="A306:A309"/>
    <mergeCell ref="A310:A312"/>
    <mergeCell ref="A313:A315"/>
    <mergeCell ref="B4:B5"/>
    <mergeCell ref="B146:B148"/>
    <mergeCell ref="B149:B165"/>
    <mergeCell ref="C4:C5"/>
    <mergeCell ref="C146:C148"/>
    <mergeCell ref="C149:C165"/>
    <mergeCell ref="D4:D5"/>
    <mergeCell ref="E4:E5"/>
    <mergeCell ref="H4:H5"/>
    <mergeCell ref="I4:I5"/>
    <mergeCell ref="M4:M5"/>
    <mergeCell ref="N4:N5"/>
    <mergeCell ref="O4:O5"/>
  </mergeCells>
  <pageMargins left="0.236111111111111" right="0.196527777777778" top="0.432638888888889" bottom="0.472222222222222" header="0.236111111111111" footer="0.196527777777778"/>
  <pageSetup paperSize="9" scale="80" orientation="landscape" horizontalDpi="600"/>
  <headerFooter alignWithMargins="0" scaleWithDoc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立项统计表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WPS_1600909313</cp:lastModifiedBy>
  <dcterms:created xsi:type="dcterms:W3CDTF">2025-04-03T03:22:00Z</dcterms:created>
  <dcterms:modified xsi:type="dcterms:W3CDTF">2025-04-03T09:16:38Z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2A93624DB6BC4173AFEC4403BDAF0DC2_11</vt:lpwstr>
  </property>
  <property fmtid="{D5CDD505-2E9C-101B-9397-08002B2CF9AE}" pid="3" name="KSOProductBuildVer">
    <vt:lpwstr>2052-12.1.0.20305</vt:lpwstr>
  </property>
</Properties>
</file>